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\appropriation_committee\taxes\"/>
    </mc:Choice>
  </mc:AlternateContent>
  <bookViews>
    <workbookView xWindow="0" yWindow="0" windowWidth="25485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7" i="1" l="1"/>
  <c r="BB18" i="1"/>
  <c r="BB19" i="1"/>
  <c r="BB16" i="1"/>
  <c r="AZ16" i="1"/>
  <c r="AZ18" i="1"/>
  <c r="AY16" i="1"/>
  <c r="BA16" i="1"/>
  <c r="BA17" i="1"/>
  <c r="BA18" i="1"/>
  <c r="BA19" i="1"/>
  <c r="AZ17" i="1"/>
  <c r="AZ19" i="1"/>
  <c r="AS16" i="1"/>
  <c r="AW16" i="1" l="1"/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L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AW17" i="1" l="1"/>
  <c r="AW18" i="1"/>
  <c r="AP3" i="1" l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I2" i="1"/>
  <c r="I3" i="1"/>
  <c r="I4" i="1"/>
  <c r="AN4" i="1" s="1"/>
  <c r="I5" i="1"/>
  <c r="I6" i="1"/>
  <c r="AN6" i="1" s="1"/>
  <c r="I7" i="1"/>
  <c r="I8" i="1"/>
  <c r="AN8" i="1" s="1"/>
  <c r="I9" i="1"/>
  <c r="I10" i="1"/>
  <c r="AN10" i="1" s="1"/>
  <c r="I11" i="1"/>
  <c r="I12" i="1"/>
  <c r="AN12" i="1" s="1"/>
  <c r="I13" i="1"/>
  <c r="I14" i="1"/>
  <c r="AN14" i="1" s="1"/>
  <c r="I15" i="1"/>
  <c r="I16" i="1"/>
  <c r="AN16" i="1" s="1"/>
  <c r="I17" i="1"/>
  <c r="H2" i="1"/>
  <c r="J2" i="1" s="1"/>
  <c r="P2" i="1" s="1"/>
  <c r="H3" i="1"/>
  <c r="J3" i="1" s="1"/>
  <c r="H4" i="1"/>
  <c r="J4" i="1" s="1"/>
  <c r="H5" i="1"/>
  <c r="J5" i="1" s="1"/>
  <c r="H6" i="1"/>
  <c r="J6" i="1" s="1"/>
  <c r="P6" i="1" s="1"/>
  <c r="H7" i="1"/>
  <c r="J7" i="1" s="1"/>
  <c r="H8" i="1"/>
  <c r="J8" i="1" s="1"/>
  <c r="H9" i="1"/>
  <c r="J9" i="1" s="1"/>
  <c r="H10" i="1"/>
  <c r="J10" i="1" s="1"/>
  <c r="P10" i="1" s="1"/>
  <c r="H11" i="1"/>
  <c r="J11" i="1" s="1"/>
  <c r="H12" i="1"/>
  <c r="J12" i="1" s="1"/>
  <c r="H13" i="1"/>
  <c r="J13" i="1" s="1"/>
  <c r="H14" i="1"/>
  <c r="J14" i="1" s="1"/>
  <c r="P14" i="1" s="1"/>
  <c r="H15" i="1"/>
  <c r="J15" i="1" s="1"/>
  <c r="H16" i="1"/>
  <c r="J16" i="1" s="1"/>
  <c r="AB16" i="1" s="1"/>
  <c r="H17" i="1"/>
  <c r="J17" i="1" s="1"/>
  <c r="AP19" i="1"/>
  <c r="AW19" i="1"/>
  <c r="F19" i="1"/>
  <c r="H19" i="1"/>
  <c r="J19" i="1" s="1"/>
  <c r="P19" i="1" s="1"/>
  <c r="I18" i="1"/>
  <c r="H18" i="1"/>
  <c r="AN18" i="1" l="1"/>
  <c r="AN19" i="1"/>
  <c r="AN17" i="1"/>
  <c r="AN15" i="1"/>
  <c r="AN13" i="1"/>
  <c r="AN11" i="1"/>
  <c r="AN9" i="1"/>
  <c r="AN7" i="1"/>
  <c r="AN5" i="1"/>
  <c r="AN3" i="1"/>
  <c r="AB12" i="1"/>
  <c r="P12" i="1"/>
  <c r="AB8" i="1"/>
  <c r="P8" i="1"/>
  <c r="P16" i="1"/>
  <c r="AB4" i="1"/>
  <c r="P4" i="1"/>
  <c r="AB17" i="1"/>
  <c r="P17" i="1"/>
  <c r="AB15" i="1"/>
  <c r="P15" i="1"/>
  <c r="AB13" i="1"/>
  <c r="P13" i="1"/>
  <c r="AB11" i="1"/>
  <c r="P11" i="1"/>
  <c r="AB9" i="1"/>
  <c r="P9" i="1"/>
  <c r="AB7" i="1"/>
  <c r="P7" i="1"/>
  <c r="AB5" i="1"/>
  <c r="P5" i="1"/>
  <c r="AB3" i="1"/>
  <c r="P3" i="1"/>
  <c r="AB14" i="1"/>
  <c r="K14" i="1"/>
  <c r="AB10" i="1"/>
  <c r="K10" i="1"/>
  <c r="AB6" i="1"/>
  <c r="K6" i="1"/>
  <c r="AB2" i="1"/>
  <c r="K2" i="1"/>
  <c r="L17" i="1"/>
  <c r="L15" i="1"/>
  <c r="L13" i="1"/>
  <c r="L11" i="1"/>
  <c r="L9" i="1"/>
  <c r="L7" i="1"/>
  <c r="L5" i="1"/>
  <c r="L3" i="1"/>
  <c r="K17" i="1"/>
  <c r="K15" i="1"/>
  <c r="K13" i="1"/>
  <c r="K11" i="1"/>
  <c r="K9" i="1"/>
  <c r="K7" i="1"/>
  <c r="K5" i="1"/>
  <c r="K3" i="1"/>
  <c r="L16" i="1"/>
  <c r="L14" i="1"/>
  <c r="L12" i="1"/>
  <c r="L10" i="1"/>
  <c r="L8" i="1"/>
  <c r="L6" i="1"/>
  <c r="L4" i="1"/>
  <c r="L2" i="1"/>
  <c r="K16" i="1"/>
  <c r="K12" i="1"/>
  <c r="K8" i="1"/>
  <c r="K4" i="1"/>
  <c r="J18" i="1"/>
  <c r="L19" i="1"/>
  <c r="AB19" i="1"/>
  <c r="K19" i="1"/>
  <c r="K18" i="1" l="1"/>
  <c r="AA18" i="1" s="1"/>
  <c r="P18" i="1"/>
  <c r="Z2" i="1"/>
  <c r="AC2" i="1" s="1"/>
  <c r="Y2" i="1"/>
  <c r="AD2" i="1" s="1"/>
  <c r="AA2" i="1"/>
  <c r="Z6" i="1"/>
  <c r="AC6" i="1" s="1"/>
  <c r="Y6" i="1"/>
  <c r="AD6" i="1" s="1"/>
  <c r="AA6" i="1"/>
  <c r="Z10" i="1"/>
  <c r="AC10" i="1" s="1"/>
  <c r="Y10" i="1"/>
  <c r="AD10" i="1" s="1"/>
  <c r="AA10" i="1"/>
  <c r="Z14" i="1"/>
  <c r="AC14" i="1" s="1"/>
  <c r="Y14" i="1"/>
  <c r="AD14" i="1" s="1"/>
  <c r="AA14" i="1"/>
  <c r="Y3" i="1"/>
  <c r="AD3" i="1" s="1"/>
  <c r="AA3" i="1"/>
  <c r="Z3" i="1"/>
  <c r="AC3" i="1" s="1"/>
  <c r="Y7" i="1"/>
  <c r="AD7" i="1" s="1"/>
  <c r="AA7" i="1"/>
  <c r="Z7" i="1"/>
  <c r="AC7" i="1" s="1"/>
  <c r="Y11" i="1"/>
  <c r="AD11" i="1" s="1"/>
  <c r="AA11" i="1"/>
  <c r="Z11" i="1"/>
  <c r="AC11" i="1" s="1"/>
  <c r="Y15" i="1"/>
  <c r="AD15" i="1" s="1"/>
  <c r="AA15" i="1"/>
  <c r="Z15" i="1"/>
  <c r="AC15" i="1" s="1"/>
  <c r="Z4" i="1"/>
  <c r="AC4" i="1" s="1"/>
  <c r="AA4" i="1"/>
  <c r="Y4" i="1"/>
  <c r="AD4" i="1" s="1"/>
  <c r="Z8" i="1"/>
  <c r="AC8" i="1" s="1"/>
  <c r="AA8" i="1"/>
  <c r="Y8" i="1"/>
  <c r="AD8" i="1" s="1"/>
  <c r="Z12" i="1"/>
  <c r="AC12" i="1" s="1"/>
  <c r="AA12" i="1"/>
  <c r="Y12" i="1"/>
  <c r="AD12" i="1" s="1"/>
  <c r="Z16" i="1"/>
  <c r="AC16" i="1" s="1"/>
  <c r="AA16" i="1"/>
  <c r="Y16" i="1"/>
  <c r="AD16" i="1" s="1"/>
  <c r="Y5" i="1"/>
  <c r="AD5" i="1" s="1"/>
  <c r="AA5" i="1"/>
  <c r="Z5" i="1"/>
  <c r="AC5" i="1" s="1"/>
  <c r="Y9" i="1"/>
  <c r="AD9" i="1" s="1"/>
  <c r="AA9" i="1"/>
  <c r="Z9" i="1"/>
  <c r="AC9" i="1" s="1"/>
  <c r="Y13" i="1"/>
  <c r="AD13" i="1" s="1"/>
  <c r="AA13" i="1"/>
  <c r="Z13" i="1"/>
  <c r="AC13" i="1" s="1"/>
  <c r="Y17" i="1"/>
  <c r="AD17" i="1" s="1"/>
  <c r="AA17" i="1"/>
  <c r="Z17" i="1"/>
  <c r="AC17" i="1" s="1"/>
  <c r="AB18" i="1"/>
  <c r="L18" i="1"/>
  <c r="Y18" i="1" s="1"/>
  <c r="AD18" i="1" s="1"/>
  <c r="Z19" i="1"/>
  <c r="AC19" i="1" s="1"/>
  <c r="AQ19" i="1" s="1"/>
  <c r="AA19" i="1"/>
  <c r="Y19" i="1"/>
  <c r="AD19" i="1" s="1"/>
  <c r="Z18" i="1"/>
  <c r="AC18" i="1" s="1"/>
  <c r="AQ18" i="1" s="1"/>
  <c r="AS18" i="1" l="1"/>
  <c r="AU18" i="1"/>
  <c r="AS19" i="1"/>
  <c r="AT19" i="1" s="1"/>
  <c r="AU19" i="1"/>
  <c r="AR19" i="1"/>
  <c r="AQ17" i="1"/>
  <c r="AX17" i="1"/>
  <c r="AY17" i="1" s="1"/>
  <c r="AE17" i="1"/>
  <c r="AJ17" i="1" s="1"/>
  <c r="AG17" i="1"/>
  <c r="AH17" i="1"/>
  <c r="AI17" i="1"/>
  <c r="AQ9" i="1"/>
  <c r="AE9" i="1"/>
  <c r="AJ9" i="1" s="1"/>
  <c r="AG9" i="1"/>
  <c r="AH9" i="1"/>
  <c r="AI9" i="1"/>
  <c r="AG16" i="1"/>
  <c r="AH16" i="1"/>
  <c r="AI16" i="1"/>
  <c r="AQ16" i="1"/>
  <c r="AX16" i="1"/>
  <c r="AE16" i="1"/>
  <c r="AJ16" i="1" s="1"/>
  <c r="AG8" i="1"/>
  <c r="AH8" i="1"/>
  <c r="AI8" i="1"/>
  <c r="AQ8" i="1"/>
  <c r="AE8" i="1"/>
  <c r="AJ8" i="1" s="1"/>
  <c r="AQ11" i="1"/>
  <c r="AE11" i="1"/>
  <c r="AJ11" i="1" s="1"/>
  <c r="AI11" i="1"/>
  <c r="AG11" i="1"/>
  <c r="AH11" i="1"/>
  <c r="AQ3" i="1"/>
  <c r="AE3" i="1"/>
  <c r="AJ3" i="1" s="1"/>
  <c r="AI3" i="1"/>
  <c r="AG3" i="1"/>
  <c r="AH3" i="1"/>
  <c r="AI14" i="1"/>
  <c r="AG14" i="1"/>
  <c r="AH14" i="1"/>
  <c r="AQ10" i="1"/>
  <c r="AE10" i="1"/>
  <c r="AJ10" i="1" s="1"/>
  <c r="AI6" i="1"/>
  <c r="AG6" i="1"/>
  <c r="AH6" i="1"/>
  <c r="AQ2" i="1"/>
  <c r="AE2" i="1"/>
  <c r="AJ2" i="1" s="1"/>
  <c r="AQ13" i="1"/>
  <c r="AE13" i="1"/>
  <c r="AJ13" i="1" s="1"/>
  <c r="AG13" i="1"/>
  <c r="AH13" i="1"/>
  <c r="AI13" i="1"/>
  <c r="AQ5" i="1"/>
  <c r="AE5" i="1"/>
  <c r="AJ5" i="1" s="1"/>
  <c r="AG5" i="1"/>
  <c r="AH5" i="1"/>
  <c r="AI5" i="1"/>
  <c r="AG12" i="1"/>
  <c r="AH12" i="1"/>
  <c r="AI12" i="1"/>
  <c r="AQ12" i="1"/>
  <c r="AE12" i="1"/>
  <c r="AJ12" i="1" s="1"/>
  <c r="AG4" i="1"/>
  <c r="AH4" i="1"/>
  <c r="AI4" i="1"/>
  <c r="AQ4" i="1"/>
  <c r="AE4" i="1"/>
  <c r="AJ4" i="1" s="1"/>
  <c r="AQ15" i="1"/>
  <c r="AE15" i="1"/>
  <c r="AJ15" i="1" s="1"/>
  <c r="AI15" i="1"/>
  <c r="AG15" i="1"/>
  <c r="AH15" i="1"/>
  <c r="AQ7" i="1"/>
  <c r="AE7" i="1"/>
  <c r="AJ7" i="1" s="1"/>
  <c r="AI7" i="1"/>
  <c r="AG7" i="1"/>
  <c r="AH7" i="1"/>
  <c r="AQ14" i="1"/>
  <c r="AE14" i="1"/>
  <c r="AJ14" i="1" s="1"/>
  <c r="AI10" i="1"/>
  <c r="AG10" i="1"/>
  <c r="AH10" i="1"/>
  <c r="AQ6" i="1"/>
  <c r="AE6" i="1"/>
  <c r="AJ6" i="1" s="1"/>
  <c r="AI2" i="1"/>
  <c r="AG2" i="1"/>
  <c r="AH2" i="1"/>
  <c r="AE18" i="1"/>
  <c r="AJ18" i="1" s="1"/>
  <c r="AX18" i="1"/>
  <c r="AY18" i="1" s="1"/>
  <c r="AI19" i="1"/>
  <c r="AH19" i="1"/>
  <c r="AG19" i="1"/>
  <c r="AE19" i="1"/>
  <c r="AJ19" i="1" s="1"/>
  <c r="AX19" i="1"/>
  <c r="AY19" i="1" s="1"/>
  <c r="AH18" i="1"/>
  <c r="AI18" i="1"/>
  <c r="AG18" i="1"/>
  <c r="AR6" i="1" l="1"/>
  <c r="AU6" i="1"/>
  <c r="AS6" i="1"/>
  <c r="AT6" i="1" s="1"/>
  <c r="AS7" i="1"/>
  <c r="AU7" i="1"/>
  <c r="AU12" i="1"/>
  <c r="AS12" i="1"/>
  <c r="AT12" i="1" s="1"/>
  <c r="AS5" i="1"/>
  <c r="AU5" i="1"/>
  <c r="AU10" i="1"/>
  <c r="AS10" i="1"/>
  <c r="AT10" i="1" s="1"/>
  <c r="AS3" i="1"/>
  <c r="AU3" i="1"/>
  <c r="AK2" i="1"/>
  <c r="AR14" i="1"/>
  <c r="AU14" i="1"/>
  <c r="AS14" i="1"/>
  <c r="AK7" i="1"/>
  <c r="AS15" i="1"/>
  <c r="AT15" i="1" s="1"/>
  <c r="AU15" i="1"/>
  <c r="AU4" i="1"/>
  <c r="AS4" i="1"/>
  <c r="AT4" i="1" s="1"/>
  <c r="AS13" i="1"/>
  <c r="AU13" i="1"/>
  <c r="AU2" i="1"/>
  <c r="AS2" i="1"/>
  <c r="AK6" i="1"/>
  <c r="AK3" i="1"/>
  <c r="AS11" i="1"/>
  <c r="AU11" i="1"/>
  <c r="AU8" i="1"/>
  <c r="AS8" i="1"/>
  <c r="AT8" i="1" s="1"/>
  <c r="AT16" i="1"/>
  <c r="AU16" i="1"/>
  <c r="AS9" i="1"/>
  <c r="AU9" i="1"/>
  <c r="AS17" i="1"/>
  <c r="AT17" i="1" s="1"/>
  <c r="AU17" i="1"/>
  <c r="AR4" i="1"/>
  <c r="AR13" i="1"/>
  <c r="AR11" i="1"/>
  <c r="AR8" i="1"/>
  <c r="AR15" i="1"/>
  <c r="AK12" i="1"/>
  <c r="AK13" i="1"/>
  <c r="AR16" i="1"/>
  <c r="AK9" i="1"/>
  <c r="AR9" i="1"/>
  <c r="AR17" i="1"/>
  <c r="AK10" i="1"/>
  <c r="AR7" i="1"/>
  <c r="AK15" i="1"/>
  <c r="AK4" i="1"/>
  <c r="AR12" i="1"/>
  <c r="AK5" i="1"/>
  <c r="AR5" i="1"/>
  <c r="AR10" i="1"/>
  <c r="AK14" i="1"/>
  <c r="AR3" i="1"/>
  <c r="AK11" i="1"/>
  <c r="AK8" i="1"/>
  <c r="AK16" i="1"/>
  <c r="AK17" i="1"/>
  <c r="AR18" i="1"/>
  <c r="AK18" i="1"/>
  <c r="AK19" i="1"/>
  <c r="AT9" i="1" l="1"/>
  <c r="AT11" i="1"/>
  <c r="AT13" i="1"/>
  <c r="AT14" i="1"/>
  <c r="AT18" i="1"/>
  <c r="AT3" i="1"/>
  <c r="AT5" i="1"/>
  <c r="AT7" i="1"/>
</calcChain>
</file>

<file path=xl/sharedStrings.xml><?xml version="1.0" encoding="utf-8"?>
<sst xmlns="http://schemas.openxmlformats.org/spreadsheetml/2006/main" count="55" uniqueCount="55">
  <si>
    <t>Municipality</t>
  </si>
  <si>
    <t>FY</t>
  </si>
  <si>
    <t>Residential Assessed</t>
  </si>
  <si>
    <t>Open Space Assessed</t>
  </si>
  <si>
    <t>Commercial Assessed</t>
  </si>
  <si>
    <t>Industrial Assessed</t>
  </si>
  <si>
    <t>Personal Property Assessed</t>
  </si>
  <si>
    <t>R/O Assessed</t>
  </si>
  <si>
    <t>CIP Assessed</t>
  </si>
  <si>
    <t>Total Assessed</t>
  </si>
  <si>
    <t>R/O % of Total Assessed</t>
  </si>
  <si>
    <t>CIP % of Total Assessed</t>
  </si>
  <si>
    <t>Property Tax Levy</t>
  </si>
  <si>
    <t>CIP Shift</t>
  </si>
  <si>
    <t xml:space="preserve">Max CIP Shift Allowed </t>
  </si>
  <si>
    <t>CIP Share of Levy</t>
  </si>
  <si>
    <t>Residential / Open Space Share of Levy</t>
  </si>
  <si>
    <t>Residential Factor</t>
  </si>
  <si>
    <t>Hypothetical Single Tax Rate (years &gt; 1981)</t>
  </si>
  <si>
    <t>Residential/Open Space Tax Rate</t>
  </si>
  <si>
    <t>CIP Tax Rate</t>
  </si>
  <si>
    <t>Residential Levy</t>
  </si>
  <si>
    <t>Open Space Levy</t>
  </si>
  <si>
    <t>Commercial Levy</t>
  </si>
  <si>
    <t>Industrial Levy</t>
  </si>
  <si>
    <t>Personal Property Levy</t>
  </si>
  <si>
    <t>R/O Total Levy</t>
  </si>
  <si>
    <t>CIP Total Levy</t>
  </si>
  <si>
    <t>Lexington</t>
  </si>
  <si>
    <t>Avg SFD value</t>
  </si>
  <si>
    <t>Avg SFD value increase</t>
  </si>
  <si>
    <t>Avg SFD tax (excluding CPA)</t>
  </si>
  <si>
    <t>Avg SFD tax increase (excluding CPA)</t>
  </si>
  <si>
    <t>Levy Limit without Debt &amp; Capital Exclusions</t>
  </si>
  <si>
    <t>Maximum Levy Limit</t>
  </si>
  <si>
    <t>Residential New Growth</t>
  </si>
  <si>
    <t>Residential Growth Applied to Levy Limit</t>
  </si>
  <si>
    <t>Total New Growth Value</t>
  </si>
  <si>
    <t>Total New Growth Applied to the Limit</t>
  </si>
  <si>
    <t>Levy Limit without Debt &amp; Cap Excl, recomputed</t>
  </si>
  <si>
    <t>Levy Debt &amp; Capital Exclusion Pct</t>
  </si>
  <si>
    <t>Excluded Debt Limit</t>
  </si>
  <si>
    <t>New Growth Pct</t>
  </si>
  <si>
    <t>Avg SFD tax excluded debt service</t>
  </si>
  <si>
    <t>Avg SFD tax net of excluded debt service</t>
  </si>
  <si>
    <t>Avg SFD tax net of excluded debt service (increase)</t>
  </si>
  <si>
    <t>Residential Value Increase</t>
  </si>
  <si>
    <t>CIP Value Increase</t>
  </si>
  <si>
    <t>Avg tax, SFD with no new growth (exluding CPA)</t>
  </si>
  <si>
    <t>Avg value, SFD with no new growth</t>
  </si>
  <si>
    <t>Avg SFD value increase, net of new growth</t>
  </si>
  <si>
    <t>Avg SFD tax increase, net of new growth (excluding CPA)</t>
  </si>
  <si>
    <t>Avg tax, net of excluded debt service, SFD with no new growth (exluding CPA)</t>
  </si>
  <si>
    <t>Avg tax increase, net of excluded debt service, SFD with no new growth (exluding CPA)</t>
  </si>
  <si>
    <t>Avg excluded debt service tax, SFD with no new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</si>
</sst>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.000000"/>
    <numFmt numFmtId="165" formatCode="[$-1010409]#,##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3" fontId="0" fillId="0" borderId="0" xfId="0" applyNumberFormat="1"/>
    <xf numFmtId="10" fontId="0" fillId="0" borderId="0" xfId="0" applyNumberFormat="1"/>
    <xf numFmtId="3" fontId="0" fillId="2" borderId="0" xfId="0" applyNumberFormat="1" applyFill="1"/>
    <xf numFmtId="2" fontId="0" fillId="3" borderId="0" xfId="0" applyNumberFormat="1" applyFill="1"/>
    <xf numFmtId="2" fontId="0" fillId="0" borderId="0" xfId="0" applyNumberFormat="1" applyFont="1"/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wrapText="1"/>
    </xf>
    <xf numFmtId="2" fontId="0" fillId="4" borderId="0" xfId="0" applyNumberFormat="1" applyFill="1"/>
    <xf numFmtId="2" fontId="0" fillId="3" borderId="0" xfId="0" applyNumberFormat="1" applyFont="1" applyFill="1"/>
    <xf numFmtId="3" fontId="4" fillId="0" borderId="0" xfId="1" applyNumberFormat="1" applyFont="1"/>
    <xf numFmtId="3" fontId="4" fillId="0" borderId="0" xfId="2" applyNumberFormat="1" applyFont="1"/>
    <xf numFmtId="3" fontId="4" fillId="0" borderId="0" xfId="1" applyNumberFormat="1" applyFont="1"/>
    <xf numFmtId="3" fontId="4" fillId="0" borderId="0" xfId="2" applyNumberFormat="1" applyFont="1"/>
    <xf numFmtId="3" fontId="4" fillId="0" borderId="0" xfId="2" applyNumberFormat="1" applyFont="1"/>
    <xf numFmtId="3" fontId="4" fillId="0" borderId="0" xfId="0" applyNumberFormat="1" applyFont="1"/>
    <xf numFmtId="0" fontId="1" fillId="0" borderId="0" xfId="0" applyFont="1" applyAlignment="1">
      <alignment horizontal="center" wrapText="1"/>
    </xf>
    <xf numFmtId="165" fontId="5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165" fontId="5" fillId="0" borderId="0" xfId="0" applyNumberFormat="1" applyFont="1" applyFill="1" applyBorder="1" applyAlignment="1">
      <alignment horizontal="right" vertical="top" wrapText="1"/>
    </xf>
    <xf numFmtId="10" fontId="4" fillId="0" borderId="0" xfId="0" applyNumberFormat="1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tabSelected="1" workbookViewId="0">
      <pane xSplit="2" ySplit="1" topLeftCell="AR14" activePane="bottomRight" state="frozen"/>
      <selection pane="topRight" activeCell="C1" sqref="C1"/>
      <selection pane="bottomLeft" activeCell="A2" sqref="A2"/>
      <selection pane="bottomRight" activeCell="AZ16" sqref="AZ16"/>
    </sheetView>
  </sheetViews>
  <sheetFormatPr defaultRowHeight="15" x14ac:dyDescent="0.25"/>
  <cols>
    <col min="1" max="1" width="12.85546875" customWidth="1"/>
    <col min="2" max="2" width="5.140625" customWidth="1"/>
    <col min="3" max="3" width="15" customWidth="1"/>
    <col min="4" max="4" width="13.28515625" customWidth="1"/>
    <col min="5" max="5" width="12" customWidth="1"/>
    <col min="6" max="6" width="12.140625" customWidth="1"/>
    <col min="7" max="7" width="18.42578125" customWidth="1"/>
    <col min="8" max="8" width="14.85546875" customWidth="1"/>
    <col min="9" max="9" width="13.85546875" customWidth="1"/>
    <col min="10" max="10" width="13.7109375" customWidth="1"/>
    <col min="13" max="13" width="11.42578125" customWidth="1"/>
    <col min="14" max="14" width="15.85546875" customWidth="1"/>
    <col min="15" max="16" width="13.28515625" customWidth="1"/>
    <col min="17" max="17" width="15.85546875" customWidth="1"/>
    <col min="18" max="19" width="18" customWidth="1"/>
    <col min="20" max="20" width="15.140625" customWidth="1"/>
    <col min="21" max="21" width="14.85546875" customWidth="1"/>
    <col min="22" max="22" width="12.85546875" customWidth="1"/>
    <col min="26" max="26" width="15" customWidth="1"/>
    <col min="27" max="27" width="13.28515625" customWidth="1"/>
    <col min="28" max="28" width="16" customWidth="1"/>
    <col min="29" max="29" width="13.28515625" customWidth="1"/>
    <col min="30" max="30" width="9.42578125" customWidth="1"/>
    <col min="31" max="31" width="11" customWidth="1"/>
    <col min="33" max="33" width="12.28515625" customWidth="1"/>
    <col min="34" max="35" width="10.42578125" customWidth="1"/>
    <col min="36" max="36" width="13.28515625" customWidth="1"/>
    <col min="37" max="37" width="10.42578125" customWidth="1"/>
    <col min="38" max="38" width="13.5703125" customWidth="1"/>
    <col min="39" max="39" width="11.42578125" customWidth="1"/>
    <col min="40" max="40" width="8.42578125" customWidth="1"/>
    <col min="41" max="41" width="10.42578125" customWidth="1"/>
    <col min="42" max="42" width="9.85546875" customWidth="1"/>
    <col min="43" max="43" width="12.28515625" customWidth="1"/>
    <col min="44" max="44" width="15.42578125" customWidth="1"/>
    <col min="45" max="46" width="17.85546875" customWidth="1"/>
    <col min="47" max="47" width="15.42578125" customWidth="1"/>
    <col min="48" max="48" width="12.85546875" customWidth="1"/>
    <col min="49" max="49" width="15.7109375" customWidth="1"/>
    <col min="50" max="50" width="17.140625" customWidth="1"/>
    <col min="51" max="51" width="21" customWidth="1"/>
    <col min="52" max="52" width="26.140625" customWidth="1"/>
    <col min="53" max="53" width="32.85546875" customWidth="1"/>
    <col min="54" max="54" width="19" customWidth="1"/>
  </cols>
  <sheetData>
    <row r="1" spans="1:56" s="1" customFormat="1" ht="41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4" t="s">
        <v>10</v>
      </c>
      <c r="L1" s="4" t="s">
        <v>11</v>
      </c>
      <c r="M1" s="4" t="s">
        <v>35</v>
      </c>
      <c r="N1" s="26" t="s">
        <v>36</v>
      </c>
      <c r="O1" s="26" t="s">
        <v>37</v>
      </c>
      <c r="P1" s="26" t="s">
        <v>42</v>
      </c>
      <c r="Q1" s="26" t="s">
        <v>38</v>
      </c>
      <c r="R1" s="4" t="s">
        <v>33</v>
      </c>
      <c r="S1" s="4" t="s">
        <v>39</v>
      </c>
      <c r="T1" s="4" t="s">
        <v>41</v>
      </c>
      <c r="U1" s="4" t="s">
        <v>34</v>
      </c>
      <c r="V1" s="3" t="s">
        <v>12</v>
      </c>
      <c r="W1" s="3" t="s">
        <v>13</v>
      </c>
      <c r="X1" s="3" t="s">
        <v>14</v>
      </c>
      <c r="Y1" s="3" t="s">
        <v>15</v>
      </c>
      <c r="Z1" s="3" t="s">
        <v>16</v>
      </c>
      <c r="AA1" s="3" t="s">
        <v>17</v>
      </c>
      <c r="AB1" s="3" t="s">
        <v>18</v>
      </c>
      <c r="AC1" s="5" t="s">
        <v>19</v>
      </c>
      <c r="AD1" s="5" t="s">
        <v>20</v>
      </c>
      <c r="AE1" s="3" t="s">
        <v>21</v>
      </c>
      <c r="AF1" s="3" t="s">
        <v>22</v>
      </c>
      <c r="AG1" s="3" t="s">
        <v>23</v>
      </c>
      <c r="AH1" s="3" t="s">
        <v>24</v>
      </c>
      <c r="AI1" s="3" t="s">
        <v>25</v>
      </c>
      <c r="AJ1" s="3" t="s">
        <v>26</v>
      </c>
      <c r="AK1" s="5" t="s">
        <v>27</v>
      </c>
      <c r="AL1" s="5" t="s">
        <v>40</v>
      </c>
      <c r="AM1" s="5" t="s">
        <v>46</v>
      </c>
      <c r="AN1" s="5" t="s">
        <v>47</v>
      </c>
      <c r="AO1" s="5" t="s">
        <v>29</v>
      </c>
      <c r="AP1" s="5" t="s">
        <v>30</v>
      </c>
      <c r="AQ1" s="5" t="s">
        <v>31</v>
      </c>
      <c r="AR1" s="5" t="s">
        <v>32</v>
      </c>
      <c r="AS1" s="5" t="s">
        <v>44</v>
      </c>
      <c r="AT1" s="5" t="s">
        <v>45</v>
      </c>
      <c r="AU1" s="5" t="s">
        <v>43</v>
      </c>
      <c r="AV1" s="5" t="s">
        <v>49</v>
      </c>
      <c r="AW1" s="5" t="s">
        <v>50</v>
      </c>
      <c r="AX1" s="5" t="s">
        <v>48</v>
      </c>
      <c r="AY1" s="5" t="s">
        <v>51</v>
      </c>
      <c r="AZ1" s="5" t="s">
        <v>52</v>
      </c>
      <c r="BA1" s="5" t="s">
        <v>53</v>
      </c>
      <c r="BB1" s="5" t="s">
        <v>54</v>
      </c>
      <c r="BC1"/>
      <c r="BD1"/>
    </row>
    <row r="2" spans="1:56" s="1" customFormat="1" ht="17.25" customHeight="1" x14ac:dyDescent="0.25">
      <c r="A2" s="6"/>
      <c r="B2">
        <v>1998</v>
      </c>
      <c r="C2" s="7">
        <v>3300687100</v>
      </c>
      <c r="D2" s="7"/>
      <c r="E2" s="7">
        <v>345212000</v>
      </c>
      <c r="F2" s="7">
        <v>85747000</v>
      </c>
      <c r="G2" s="7">
        <v>63451360</v>
      </c>
      <c r="H2" s="7">
        <f t="shared" ref="H2:H17" si="0">C2+D2</f>
        <v>3300687100</v>
      </c>
      <c r="I2" s="7">
        <f t="shared" ref="I2:I17" si="1">E2+F2+G2</f>
        <v>494410360</v>
      </c>
      <c r="J2" s="7">
        <f t="shared" ref="J2:J17" si="2">H2+I2</f>
        <v>3795097460</v>
      </c>
      <c r="K2" s="8">
        <f t="shared" ref="K2:K17" si="3">(C2+D2)/J2</f>
        <v>0.86972393589070041</v>
      </c>
      <c r="L2" s="8">
        <f t="shared" ref="L2:L17" si="4">(I2)/J2</f>
        <v>0.13027606410929959</v>
      </c>
      <c r="M2" s="25">
        <v>30260000</v>
      </c>
      <c r="N2" s="25">
        <v>420009</v>
      </c>
      <c r="O2" s="25">
        <v>50621320</v>
      </c>
      <c r="P2" s="30">
        <f>O2/J2</f>
        <v>1.3338608700710417E-2</v>
      </c>
      <c r="Q2" s="25">
        <v>954493</v>
      </c>
      <c r="R2" s="24">
        <v>55862862</v>
      </c>
      <c r="S2" s="24"/>
      <c r="T2" s="24"/>
      <c r="U2" s="24">
        <v>56963362</v>
      </c>
      <c r="V2" s="9">
        <v>56940636</v>
      </c>
      <c r="W2" s="18">
        <v>1.7</v>
      </c>
      <c r="X2" s="11"/>
      <c r="Y2" s="8">
        <f t="shared" ref="Y2:Y19" si="5">L2*W2</f>
        <v>0.2214693089858093</v>
      </c>
      <c r="Z2" s="8">
        <f t="shared" ref="Z2:Z19" si="6">1-(L2*W2)</f>
        <v>0.7785306910141907</v>
      </c>
      <c r="AA2" s="12">
        <f t="shared" ref="AA2:AA19" si="7">(1-L2*W2)/K2</f>
        <v>0.89514690683645837</v>
      </c>
      <c r="AB2" s="13">
        <f t="shared" ref="AB2:AB19" si="8">ROUND((V2/J2)*1000,2)</f>
        <v>15</v>
      </c>
      <c r="AC2" s="14">
        <f t="shared" ref="AC2:AC19" si="9">ROUND((Z2*V2)/(C2+D2)*1000,2)</f>
        <v>13.43</v>
      </c>
      <c r="AD2" s="15">
        <f t="shared" ref="AD2:AD19" si="10">ROUND((Y2*V2)/(E2+F2+G2)*1000,2)</f>
        <v>25.51</v>
      </c>
      <c r="AE2" s="16">
        <f t="shared" ref="AE2:AE19" si="11">C2*AC2/1000</f>
        <v>44328227.752999999</v>
      </c>
      <c r="AF2" s="7"/>
      <c r="AG2" s="16">
        <f t="shared" ref="AG2:AG19" si="12">E2*AD2/1000</f>
        <v>8806358.1199999992</v>
      </c>
      <c r="AH2" s="16">
        <f t="shared" ref="AH2:AH19" si="13">F2*AD2/1000</f>
        <v>2187405.9700000002</v>
      </c>
      <c r="AI2" s="16">
        <f t="shared" ref="AI2:AI19" si="14">G2*AD2/1000</f>
        <v>1618644.1936000001</v>
      </c>
      <c r="AJ2" s="7">
        <f t="shared" ref="AJ2:AJ17" si="15">AE2+AF2</f>
        <v>44328227.752999999</v>
      </c>
      <c r="AK2" s="7">
        <f t="shared" ref="AK2:AK17" si="16">AG2+AH2+AI2</f>
        <v>12612408.283600001</v>
      </c>
      <c r="AL2" s="8">
        <f t="shared" ref="AL2:AL18" si="17">V2/MIN(V2,R2)-1</f>
        <v>1.9293211293041068E-2</v>
      </c>
      <c r="AM2" s="8"/>
      <c r="AN2" s="8"/>
      <c r="AO2" s="7">
        <v>338146</v>
      </c>
      <c r="AP2" s="8">
        <v>6.2799999999999995E-2</v>
      </c>
      <c r="AQ2" s="7">
        <f t="shared" ref="AQ2:AQ19" si="18">$AO2*$AC2/1000</f>
        <v>4541.3007800000005</v>
      </c>
      <c r="AR2" s="8"/>
      <c r="AS2" s="7">
        <f>AQ2*(1-AL2)</f>
        <v>4453.6845045062082</v>
      </c>
      <c r="AT2" s="7"/>
      <c r="AU2" s="7">
        <f t="shared" ref="AU2:AU19" si="19">AQ2*AL2</f>
        <v>87.616275493792216</v>
      </c>
      <c r="AV2" s="7"/>
      <c r="AW2" s="8"/>
      <c r="AX2" s="7"/>
      <c r="AY2" s="8"/>
      <c r="AZ2"/>
      <c r="BA2"/>
      <c r="BB2"/>
      <c r="BC2"/>
      <c r="BD2"/>
    </row>
    <row r="3" spans="1:56" s="1" customFormat="1" ht="17.25" customHeight="1" x14ac:dyDescent="0.25">
      <c r="A3" s="6"/>
      <c r="B3">
        <v>1999</v>
      </c>
      <c r="C3" s="7">
        <v>3523737000</v>
      </c>
      <c r="D3" s="7"/>
      <c r="E3" s="7">
        <v>399289000</v>
      </c>
      <c r="F3" s="7">
        <v>102171000</v>
      </c>
      <c r="G3" s="7">
        <v>64517160</v>
      </c>
      <c r="H3" s="7">
        <f t="shared" si="0"/>
        <v>3523737000</v>
      </c>
      <c r="I3" s="7">
        <f t="shared" si="1"/>
        <v>565977160</v>
      </c>
      <c r="J3" s="7">
        <f t="shared" si="2"/>
        <v>4089714160</v>
      </c>
      <c r="K3" s="8">
        <f t="shared" si="3"/>
        <v>0.86160960452062496</v>
      </c>
      <c r="L3" s="8">
        <f t="shared" si="4"/>
        <v>0.13839039547937501</v>
      </c>
      <c r="M3" s="25">
        <v>16078000</v>
      </c>
      <c r="N3" s="25">
        <v>215928</v>
      </c>
      <c r="O3" s="25">
        <v>32892231</v>
      </c>
      <c r="P3" s="30">
        <f t="shared" ref="P3:P19" si="20">O3/J3</f>
        <v>8.0426723514584204E-3</v>
      </c>
      <c r="Q3" s="25">
        <v>644859</v>
      </c>
      <c r="R3" s="24">
        <v>57904293</v>
      </c>
      <c r="S3" s="27">
        <f t="shared" ref="S3:S17" si="21">R2*1.025+Q3</f>
        <v>57904292.549999997</v>
      </c>
      <c r="T3" s="29">
        <f t="shared" ref="T3:T19" si="22">U3-S3</f>
        <v>1033500.450000003</v>
      </c>
      <c r="U3" s="24">
        <v>58937793</v>
      </c>
      <c r="V3" s="9">
        <v>58929377</v>
      </c>
      <c r="W3" s="18">
        <v>1.7</v>
      </c>
      <c r="X3" s="11"/>
      <c r="Y3" s="8">
        <f t="shared" si="5"/>
        <v>0.2352636723149375</v>
      </c>
      <c r="Z3" s="8">
        <f t="shared" si="6"/>
        <v>0.7647363276850625</v>
      </c>
      <c r="AA3" s="12">
        <f t="shared" si="7"/>
        <v>0.88756708800912221</v>
      </c>
      <c r="AB3" s="13">
        <f t="shared" si="8"/>
        <v>14.41</v>
      </c>
      <c r="AC3" s="14">
        <f t="shared" si="9"/>
        <v>12.79</v>
      </c>
      <c r="AD3" s="15">
        <f t="shared" si="10"/>
        <v>24.5</v>
      </c>
      <c r="AE3" s="16">
        <f t="shared" si="11"/>
        <v>45068596.229999997</v>
      </c>
      <c r="AF3" s="7"/>
      <c r="AG3" s="16">
        <f t="shared" si="12"/>
        <v>9782580.5</v>
      </c>
      <c r="AH3" s="16">
        <f t="shared" si="13"/>
        <v>2503189.5</v>
      </c>
      <c r="AI3" s="16">
        <f t="shared" si="14"/>
        <v>1580670.42</v>
      </c>
      <c r="AJ3" s="7">
        <f t="shared" si="15"/>
        <v>45068596.229999997</v>
      </c>
      <c r="AK3" s="7">
        <f t="shared" si="16"/>
        <v>13866440.42</v>
      </c>
      <c r="AL3" s="8">
        <f t="shared" si="17"/>
        <v>1.770307427810236E-2</v>
      </c>
      <c r="AM3" s="8">
        <f t="shared" ref="AM3:AM18" si="23">C3/C2-1</f>
        <v>6.7576808477241013E-2</v>
      </c>
      <c r="AN3" s="8">
        <f t="shared" ref="AN3:AN18" si="24">I3/I2-1</f>
        <v>0.14475182113902307</v>
      </c>
      <c r="AO3" s="7">
        <v>359954</v>
      </c>
      <c r="AP3" s="8">
        <f t="shared" ref="AP3:AP17" si="25">$AO3/$AO2-1</f>
        <v>6.4492852199937278E-2</v>
      </c>
      <c r="AQ3" s="7">
        <f t="shared" si="18"/>
        <v>4603.8116600000003</v>
      </c>
      <c r="AR3" s="8">
        <f t="shared" ref="AR3:AR18" si="26">$AQ3/$AQ2-1</f>
        <v>1.3764972422725119E-2</v>
      </c>
      <c r="AS3" s="7">
        <f t="shared" ref="AS3:AS19" si="27">AQ3*(1-AL3)</f>
        <v>4522.3100402206264</v>
      </c>
      <c r="AT3" s="8">
        <f>AS3/AS2-1</f>
        <v>1.5408710618137311E-2</v>
      </c>
      <c r="AU3" s="7">
        <f t="shared" si="19"/>
        <v>81.501619779373726</v>
      </c>
      <c r="AV3" s="7"/>
      <c r="AW3" s="8"/>
      <c r="AX3" s="7"/>
      <c r="AY3" s="8"/>
      <c r="AZ3"/>
      <c r="BA3"/>
      <c r="BB3"/>
      <c r="BC3"/>
      <c r="BD3"/>
    </row>
    <row r="4" spans="1:56" s="1" customFormat="1" ht="17.25" customHeight="1" x14ac:dyDescent="0.25">
      <c r="A4" s="6"/>
      <c r="B4">
        <v>2000</v>
      </c>
      <c r="C4" s="7">
        <v>3761567000</v>
      </c>
      <c r="D4" s="7"/>
      <c r="E4" s="7">
        <v>541307000</v>
      </c>
      <c r="F4" s="7">
        <v>114841000</v>
      </c>
      <c r="G4" s="7">
        <v>88562290</v>
      </c>
      <c r="H4" s="7">
        <f t="shared" si="0"/>
        <v>3761567000</v>
      </c>
      <c r="I4" s="7">
        <f t="shared" si="1"/>
        <v>744710290</v>
      </c>
      <c r="J4" s="7">
        <f t="shared" si="2"/>
        <v>4506277290</v>
      </c>
      <c r="K4" s="8">
        <f t="shared" si="3"/>
        <v>0.83473935533159349</v>
      </c>
      <c r="L4" s="8">
        <f t="shared" si="4"/>
        <v>0.16526064466840654</v>
      </c>
      <c r="M4" s="25">
        <v>27676000</v>
      </c>
      <c r="N4" s="25">
        <v>353976</v>
      </c>
      <c r="O4" s="25">
        <v>93689620</v>
      </c>
      <c r="P4" s="30">
        <f t="shared" si="20"/>
        <v>2.0790913201881547E-2</v>
      </c>
      <c r="Q4" s="25">
        <v>1970649</v>
      </c>
      <c r="R4" s="20">
        <v>61322549</v>
      </c>
      <c r="S4" s="27">
        <f t="shared" si="21"/>
        <v>61322549.324999996</v>
      </c>
      <c r="T4" s="29">
        <f t="shared" si="22"/>
        <v>119999.67500000447</v>
      </c>
      <c r="U4" s="22">
        <v>61442549</v>
      </c>
      <c r="V4" s="9">
        <v>61263839</v>
      </c>
      <c r="W4" s="10">
        <v>1.5</v>
      </c>
      <c r="X4" s="11"/>
      <c r="Y4" s="8">
        <f t="shared" si="5"/>
        <v>0.24789096700260982</v>
      </c>
      <c r="Z4" s="8">
        <f t="shared" si="6"/>
        <v>0.75210903299739018</v>
      </c>
      <c r="AA4" s="12">
        <f t="shared" si="7"/>
        <v>0.90101063067599219</v>
      </c>
      <c r="AB4" s="13">
        <f t="shared" si="8"/>
        <v>13.6</v>
      </c>
      <c r="AC4" s="14">
        <f t="shared" si="9"/>
        <v>12.25</v>
      </c>
      <c r="AD4" s="15">
        <f t="shared" si="10"/>
        <v>20.39</v>
      </c>
      <c r="AE4" s="16">
        <f t="shared" si="11"/>
        <v>46079195.75</v>
      </c>
      <c r="AF4" s="7"/>
      <c r="AG4" s="16">
        <f t="shared" si="12"/>
        <v>11037249.73</v>
      </c>
      <c r="AH4" s="16">
        <f t="shared" si="13"/>
        <v>2341607.9900000002</v>
      </c>
      <c r="AI4" s="16">
        <f t="shared" si="14"/>
        <v>1805785.0931000002</v>
      </c>
      <c r="AJ4" s="7">
        <f t="shared" si="15"/>
        <v>46079195.75</v>
      </c>
      <c r="AK4" s="7">
        <f t="shared" si="16"/>
        <v>15184642.813100001</v>
      </c>
      <c r="AL4" s="8">
        <f t="shared" si="17"/>
        <v>0</v>
      </c>
      <c r="AM4" s="8">
        <f t="shared" si="23"/>
        <v>6.7493686390329266E-2</v>
      </c>
      <c r="AN4" s="8">
        <f t="shared" si="24"/>
        <v>0.31579565860926251</v>
      </c>
      <c r="AO4" s="7">
        <v>382739</v>
      </c>
      <c r="AP4" s="8">
        <f t="shared" si="25"/>
        <v>6.3299754968690447E-2</v>
      </c>
      <c r="AQ4" s="7">
        <f t="shared" si="18"/>
        <v>4688.5527499999998</v>
      </c>
      <c r="AR4" s="8">
        <f t="shared" si="26"/>
        <v>1.8406723875407094E-2</v>
      </c>
      <c r="AS4" s="7">
        <f t="shared" si="27"/>
        <v>4688.5527499999998</v>
      </c>
      <c r="AT4" s="8">
        <f t="shared" ref="AT4:AT19" si="28">AS4/AS3-1</f>
        <v>3.6760573313382006E-2</v>
      </c>
      <c r="AU4" s="7">
        <f t="shared" si="19"/>
        <v>0</v>
      </c>
      <c r="AV4" s="7"/>
      <c r="AW4" s="8"/>
      <c r="AX4" s="7"/>
      <c r="AY4" s="8"/>
      <c r="AZ4"/>
      <c r="BA4"/>
      <c r="BB4"/>
      <c r="BC4"/>
      <c r="BD4"/>
    </row>
    <row r="5" spans="1:56" s="1" customFormat="1" ht="17.25" customHeight="1" x14ac:dyDescent="0.25">
      <c r="A5" s="6"/>
      <c r="B5">
        <v>2001</v>
      </c>
      <c r="C5" s="7">
        <v>4200706000</v>
      </c>
      <c r="D5" s="7"/>
      <c r="E5" s="7">
        <v>582453000</v>
      </c>
      <c r="F5" s="7">
        <v>124645000</v>
      </c>
      <c r="G5" s="7">
        <v>107509290</v>
      </c>
      <c r="H5" s="7">
        <f t="shared" si="0"/>
        <v>4200706000</v>
      </c>
      <c r="I5" s="7">
        <f t="shared" si="1"/>
        <v>814607290</v>
      </c>
      <c r="J5" s="7">
        <f t="shared" si="2"/>
        <v>5015313290</v>
      </c>
      <c r="K5" s="8">
        <f t="shared" si="3"/>
        <v>0.83757599118997406</v>
      </c>
      <c r="L5" s="8">
        <f t="shared" si="4"/>
        <v>0.16242400881002592</v>
      </c>
      <c r="M5" s="25">
        <v>50748000</v>
      </c>
      <c r="N5" s="25">
        <v>621663</v>
      </c>
      <c r="O5" s="25">
        <v>95563490</v>
      </c>
      <c r="P5" s="30">
        <f t="shared" si="20"/>
        <v>1.9054341069887581E-2</v>
      </c>
      <c r="Q5" s="25">
        <v>1535451</v>
      </c>
      <c r="R5" s="21">
        <v>67831893</v>
      </c>
      <c r="S5" s="27">
        <f t="shared" si="21"/>
        <v>64391063.724999994</v>
      </c>
      <c r="T5" s="29">
        <f t="shared" si="22"/>
        <v>4391454.275000006</v>
      </c>
      <c r="U5" s="23">
        <v>68782518</v>
      </c>
      <c r="V5" s="9">
        <v>68734888</v>
      </c>
      <c r="W5" s="10">
        <v>1.6</v>
      </c>
      <c r="X5" s="11"/>
      <c r="Y5" s="8">
        <f t="shared" si="5"/>
        <v>0.25987841409604145</v>
      </c>
      <c r="Z5" s="8">
        <f t="shared" si="6"/>
        <v>0.74012158590395849</v>
      </c>
      <c r="AA5" s="12">
        <f t="shared" si="7"/>
        <v>0.88364708837038342</v>
      </c>
      <c r="AB5" s="13">
        <f t="shared" si="8"/>
        <v>13.71</v>
      </c>
      <c r="AC5" s="14">
        <f t="shared" si="9"/>
        <v>12.11</v>
      </c>
      <c r="AD5" s="15">
        <f t="shared" si="10"/>
        <v>21.93</v>
      </c>
      <c r="AE5" s="16">
        <f t="shared" si="11"/>
        <v>50870549.659999996</v>
      </c>
      <c r="AF5" s="7"/>
      <c r="AG5" s="16">
        <f t="shared" si="12"/>
        <v>12773194.289999999</v>
      </c>
      <c r="AH5" s="16">
        <f t="shared" si="13"/>
        <v>2733464.85</v>
      </c>
      <c r="AI5" s="16">
        <f t="shared" si="14"/>
        <v>2357678.7297</v>
      </c>
      <c r="AJ5" s="7">
        <f t="shared" si="15"/>
        <v>50870549.659999996</v>
      </c>
      <c r="AK5" s="7">
        <f t="shared" si="16"/>
        <v>17864337.8697</v>
      </c>
      <c r="AL5" s="8">
        <f t="shared" si="17"/>
        <v>1.3312248266460713E-2</v>
      </c>
      <c r="AM5" s="8">
        <f t="shared" si="23"/>
        <v>0.11674363370371976</v>
      </c>
      <c r="AN5" s="8">
        <f t="shared" si="24"/>
        <v>9.385797529398987E-2</v>
      </c>
      <c r="AO5" s="7">
        <v>427359</v>
      </c>
      <c r="AP5" s="8">
        <f t="shared" si="25"/>
        <v>0.11658075085110209</v>
      </c>
      <c r="AQ5" s="7">
        <f t="shared" si="18"/>
        <v>5175.3174899999995</v>
      </c>
      <c r="AR5" s="8">
        <f t="shared" si="26"/>
        <v>0.10381982798423239</v>
      </c>
      <c r="AS5" s="7">
        <f t="shared" si="27"/>
        <v>5106.4223787153633</v>
      </c>
      <c r="AT5" s="8">
        <f t="shared" si="28"/>
        <v>8.9125504392664423E-2</v>
      </c>
      <c r="AU5" s="7">
        <f t="shared" si="19"/>
        <v>68.8951112846363</v>
      </c>
      <c r="AV5" s="7"/>
      <c r="AW5" s="8"/>
      <c r="AX5" s="7"/>
      <c r="AY5" s="8"/>
      <c r="AZ5"/>
      <c r="BA5"/>
      <c r="BB5"/>
      <c r="BC5"/>
      <c r="BD5"/>
    </row>
    <row r="6" spans="1:56" s="1" customFormat="1" ht="17.25" customHeight="1" x14ac:dyDescent="0.25">
      <c r="A6" s="6"/>
      <c r="B6">
        <v>2002</v>
      </c>
      <c r="C6" s="7">
        <v>4706431500</v>
      </c>
      <c r="D6" s="7"/>
      <c r="E6" s="7">
        <v>664793500</v>
      </c>
      <c r="F6" s="7">
        <v>128684000</v>
      </c>
      <c r="G6" s="7">
        <v>118232550</v>
      </c>
      <c r="H6" s="7">
        <f t="shared" si="0"/>
        <v>4706431500</v>
      </c>
      <c r="I6" s="7">
        <f t="shared" si="1"/>
        <v>911710050</v>
      </c>
      <c r="J6" s="7">
        <f t="shared" si="2"/>
        <v>5618141550</v>
      </c>
      <c r="K6" s="8">
        <f t="shared" si="3"/>
        <v>0.83772034900046266</v>
      </c>
      <c r="L6" s="8">
        <f t="shared" si="4"/>
        <v>0.16227965099953739</v>
      </c>
      <c r="M6" s="25">
        <v>58679000</v>
      </c>
      <c r="N6" s="25">
        <v>710603</v>
      </c>
      <c r="O6" s="25">
        <v>98030980</v>
      </c>
      <c r="P6" s="30">
        <f t="shared" si="20"/>
        <v>1.7449005000594903E-2</v>
      </c>
      <c r="Q6" s="25">
        <v>1573592</v>
      </c>
      <c r="R6" s="21">
        <v>71101282</v>
      </c>
      <c r="S6" s="27">
        <f t="shared" si="21"/>
        <v>71101282.324999988</v>
      </c>
      <c r="T6" s="29">
        <f t="shared" si="22"/>
        <v>1708199.6750000119</v>
      </c>
      <c r="U6" s="23">
        <v>72809482</v>
      </c>
      <c r="V6" s="9">
        <v>72024765</v>
      </c>
      <c r="W6" s="10">
        <v>1.62</v>
      </c>
      <c r="X6" s="11"/>
      <c r="Y6" s="8">
        <f t="shared" si="5"/>
        <v>0.26289303461925062</v>
      </c>
      <c r="Z6" s="8">
        <f t="shared" si="6"/>
        <v>0.73710696538074938</v>
      </c>
      <c r="AA6" s="12">
        <f t="shared" si="7"/>
        <v>0.87989621627341208</v>
      </c>
      <c r="AB6" s="13">
        <f t="shared" si="8"/>
        <v>12.82</v>
      </c>
      <c r="AC6" s="14">
        <f t="shared" si="9"/>
        <v>11.28</v>
      </c>
      <c r="AD6" s="15">
        <f t="shared" si="10"/>
        <v>20.77</v>
      </c>
      <c r="AE6" s="16">
        <f t="shared" si="11"/>
        <v>53088547.32</v>
      </c>
      <c r="AF6" s="7"/>
      <c r="AG6" s="16">
        <f t="shared" si="12"/>
        <v>13807760.994999999</v>
      </c>
      <c r="AH6" s="16">
        <f t="shared" si="13"/>
        <v>2672766.6800000002</v>
      </c>
      <c r="AI6" s="16">
        <f t="shared" si="14"/>
        <v>2455690.0635000002</v>
      </c>
      <c r="AJ6" s="7">
        <f t="shared" si="15"/>
        <v>53088547.32</v>
      </c>
      <c r="AK6" s="7">
        <f t="shared" si="16"/>
        <v>18936217.738499999</v>
      </c>
      <c r="AL6" s="8">
        <f t="shared" si="17"/>
        <v>1.2988274951216683E-2</v>
      </c>
      <c r="AM6" s="8">
        <f t="shared" si="23"/>
        <v>0.12039059624739279</v>
      </c>
      <c r="AN6" s="8">
        <f t="shared" si="24"/>
        <v>0.11920192857591538</v>
      </c>
      <c r="AO6" s="7">
        <v>477709</v>
      </c>
      <c r="AP6" s="8">
        <f t="shared" si="25"/>
        <v>0.1178166365982698</v>
      </c>
      <c r="AQ6" s="7">
        <f t="shared" si="18"/>
        <v>5388.5575199999994</v>
      </c>
      <c r="AR6" s="8">
        <f t="shared" si="26"/>
        <v>4.1203275047769106E-2</v>
      </c>
      <c r="AS6" s="7">
        <f t="shared" si="27"/>
        <v>5318.5694533397927</v>
      </c>
      <c r="AT6" s="8">
        <f t="shared" si="28"/>
        <v>4.1545148225243356E-2</v>
      </c>
      <c r="AU6" s="7">
        <f t="shared" si="19"/>
        <v>69.988066660206286</v>
      </c>
      <c r="AV6" s="7"/>
      <c r="AW6" s="8"/>
      <c r="AX6" s="7"/>
      <c r="AY6" s="8"/>
      <c r="AZ6"/>
      <c r="BA6"/>
      <c r="BB6"/>
      <c r="BC6"/>
      <c r="BD6"/>
    </row>
    <row r="7" spans="1:56" s="1" customFormat="1" ht="17.25" customHeight="1" x14ac:dyDescent="0.25">
      <c r="A7" s="6"/>
      <c r="B7">
        <v>2003</v>
      </c>
      <c r="C7" s="7">
        <v>5186133750</v>
      </c>
      <c r="D7" s="7"/>
      <c r="E7" s="7">
        <v>668473250</v>
      </c>
      <c r="F7" s="7">
        <v>126799000</v>
      </c>
      <c r="G7" s="7">
        <v>102166560</v>
      </c>
      <c r="H7" s="7">
        <f t="shared" si="0"/>
        <v>5186133750</v>
      </c>
      <c r="I7" s="7">
        <f t="shared" si="1"/>
        <v>897438810</v>
      </c>
      <c r="J7" s="7">
        <f t="shared" si="2"/>
        <v>6083572560</v>
      </c>
      <c r="K7" s="8">
        <f t="shared" si="3"/>
        <v>0.85248161320525118</v>
      </c>
      <c r="L7" s="8">
        <f t="shared" si="4"/>
        <v>0.14751838679474877</v>
      </c>
      <c r="M7" s="25">
        <v>78888000</v>
      </c>
      <c r="N7" s="25">
        <v>889857</v>
      </c>
      <c r="O7" s="25">
        <v>101044540</v>
      </c>
      <c r="P7" s="30">
        <f t="shared" si="20"/>
        <v>1.6609408206022941E-2</v>
      </c>
      <c r="Q7" s="25">
        <v>1350048</v>
      </c>
      <c r="R7" s="21">
        <v>74230931</v>
      </c>
      <c r="S7" s="27">
        <f t="shared" si="21"/>
        <v>74228862.049999997</v>
      </c>
      <c r="T7" s="29">
        <f t="shared" si="22"/>
        <v>1570056.950000003</v>
      </c>
      <c r="U7" s="23">
        <v>75798919</v>
      </c>
      <c r="V7" s="9">
        <v>75795919</v>
      </c>
      <c r="W7" s="19">
        <v>1.7000000000000002</v>
      </c>
      <c r="X7" s="13">
        <v>1.75</v>
      </c>
      <c r="Y7" s="8">
        <f t="shared" si="5"/>
        <v>0.25078125755107294</v>
      </c>
      <c r="Z7" s="8">
        <f t="shared" si="6"/>
        <v>0.74921874244892706</v>
      </c>
      <c r="AA7" s="12">
        <f t="shared" si="7"/>
        <v>0.87886792024983929</v>
      </c>
      <c r="AB7" s="13">
        <f t="shared" si="8"/>
        <v>12.46</v>
      </c>
      <c r="AC7" s="14">
        <f t="shared" si="9"/>
        <v>10.95</v>
      </c>
      <c r="AD7" s="15">
        <f t="shared" si="10"/>
        <v>21.18</v>
      </c>
      <c r="AE7" s="16">
        <f t="shared" si="11"/>
        <v>56788164.5625</v>
      </c>
      <c r="AF7" s="7"/>
      <c r="AG7" s="16">
        <f t="shared" si="12"/>
        <v>14158263.435000001</v>
      </c>
      <c r="AH7" s="16">
        <f t="shared" si="13"/>
        <v>2685602.82</v>
      </c>
      <c r="AI7" s="16">
        <f t="shared" si="14"/>
        <v>2163887.7408000003</v>
      </c>
      <c r="AJ7" s="7">
        <f t="shared" si="15"/>
        <v>56788164.5625</v>
      </c>
      <c r="AK7" s="7">
        <f t="shared" si="16"/>
        <v>19007753.9958</v>
      </c>
      <c r="AL7" s="8">
        <f t="shared" si="17"/>
        <v>2.1082693951393283E-2</v>
      </c>
      <c r="AM7" s="8">
        <f t="shared" si="23"/>
        <v>0.10192483413388675</v>
      </c>
      <c r="AN7" s="8">
        <f t="shared" si="24"/>
        <v>-1.5653266079495354E-2</v>
      </c>
      <c r="AO7" s="7">
        <v>527430</v>
      </c>
      <c r="AP7" s="8">
        <f t="shared" si="25"/>
        <v>0.10408219229698412</v>
      </c>
      <c r="AQ7" s="7">
        <f t="shared" si="18"/>
        <v>5775.3585000000003</v>
      </c>
      <c r="AR7" s="8">
        <f t="shared" si="26"/>
        <v>7.1781915394679041E-2</v>
      </c>
      <c r="AS7" s="7">
        <f t="shared" si="27"/>
        <v>5653.5983842849228</v>
      </c>
      <c r="AT7" s="8">
        <f t="shared" si="28"/>
        <v>6.2992301573639997E-2</v>
      </c>
      <c r="AU7" s="7">
        <f t="shared" si="19"/>
        <v>121.76011571507779</v>
      </c>
      <c r="AV7" s="7"/>
      <c r="AW7" s="8"/>
      <c r="AX7" s="7"/>
      <c r="AY7" s="8"/>
      <c r="AZ7"/>
      <c r="BA7"/>
      <c r="BB7"/>
      <c r="BC7"/>
      <c r="BD7"/>
    </row>
    <row r="8" spans="1:56" s="1" customFormat="1" ht="17.25" customHeight="1" x14ac:dyDescent="0.25">
      <c r="A8" s="6"/>
      <c r="B8">
        <v>2004</v>
      </c>
      <c r="C8" s="7">
        <v>6018408000</v>
      </c>
      <c r="D8" s="7"/>
      <c r="E8" s="7">
        <v>646128000</v>
      </c>
      <c r="F8" s="7">
        <v>125247000</v>
      </c>
      <c r="G8" s="7">
        <v>121393060</v>
      </c>
      <c r="H8" s="7">
        <f t="shared" si="0"/>
        <v>6018408000</v>
      </c>
      <c r="I8" s="7">
        <f t="shared" si="1"/>
        <v>892768060</v>
      </c>
      <c r="J8" s="7">
        <f t="shared" si="2"/>
        <v>6911176060</v>
      </c>
      <c r="K8" s="8">
        <f t="shared" si="3"/>
        <v>0.87082255577786571</v>
      </c>
      <c r="L8" s="8">
        <f t="shared" si="4"/>
        <v>0.12917744422213431</v>
      </c>
      <c r="M8" s="25">
        <v>76369000</v>
      </c>
      <c r="N8" s="25">
        <v>836241</v>
      </c>
      <c r="O8" s="25">
        <v>127328940</v>
      </c>
      <c r="P8" s="30">
        <f t="shared" si="20"/>
        <v>1.8423628467077426E-2</v>
      </c>
      <c r="Q8" s="25">
        <v>1915573</v>
      </c>
      <c r="R8" s="21">
        <v>78002277</v>
      </c>
      <c r="S8" s="27">
        <f t="shared" si="21"/>
        <v>78002277.274999991</v>
      </c>
      <c r="T8" s="29">
        <f t="shared" si="22"/>
        <v>4189337.7250000089</v>
      </c>
      <c r="U8" s="23">
        <v>82191615</v>
      </c>
      <c r="V8" s="9">
        <v>82109041</v>
      </c>
      <c r="W8" s="19">
        <v>1.8</v>
      </c>
      <c r="X8" s="11">
        <v>1.9414</v>
      </c>
      <c r="Y8" s="8">
        <f t="shared" si="5"/>
        <v>0.23251939959984178</v>
      </c>
      <c r="Z8" s="8">
        <f t="shared" si="6"/>
        <v>0.7674806004001582</v>
      </c>
      <c r="AA8" s="12">
        <f t="shared" si="7"/>
        <v>0.88132834330939336</v>
      </c>
      <c r="AB8" s="13">
        <f t="shared" si="8"/>
        <v>11.88</v>
      </c>
      <c r="AC8" s="14">
        <f t="shared" si="9"/>
        <v>10.47</v>
      </c>
      <c r="AD8" s="15">
        <f t="shared" si="10"/>
        <v>21.39</v>
      </c>
      <c r="AE8" s="16">
        <f t="shared" si="11"/>
        <v>63012731.760000005</v>
      </c>
      <c r="AF8" s="7"/>
      <c r="AG8" s="16">
        <f t="shared" si="12"/>
        <v>13820677.92</v>
      </c>
      <c r="AH8" s="16">
        <f t="shared" si="13"/>
        <v>2679033.33</v>
      </c>
      <c r="AI8" s="16">
        <f t="shared" si="14"/>
        <v>2596597.5534000001</v>
      </c>
      <c r="AJ8" s="7">
        <f t="shared" si="15"/>
        <v>63012731.760000005</v>
      </c>
      <c r="AK8" s="7">
        <f t="shared" si="16"/>
        <v>19096308.803399999</v>
      </c>
      <c r="AL8" s="8">
        <f t="shared" si="17"/>
        <v>5.2649283558735105E-2</v>
      </c>
      <c r="AM8" s="8">
        <f t="shared" si="23"/>
        <v>0.16048067599490667</v>
      </c>
      <c r="AN8" s="8">
        <f t="shared" si="24"/>
        <v>-5.2045331090595504E-3</v>
      </c>
      <c r="AO8" s="7">
        <v>613954</v>
      </c>
      <c r="AP8" s="8">
        <f t="shared" si="25"/>
        <v>0.1640483097283052</v>
      </c>
      <c r="AQ8" s="7">
        <f t="shared" si="18"/>
        <v>6428.0983800000013</v>
      </c>
      <c r="AR8" s="8">
        <f t="shared" si="26"/>
        <v>0.11302153450733865</v>
      </c>
      <c r="AS8" s="7">
        <f t="shared" si="27"/>
        <v>6089.6636056479356</v>
      </c>
      <c r="AT8" s="8">
        <f t="shared" si="28"/>
        <v>7.7130562116885626E-2</v>
      </c>
      <c r="AU8" s="7">
        <f t="shared" si="19"/>
        <v>338.4347743520658</v>
      </c>
      <c r="AV8" s="7"/>
      <c r="AW8" s="8"/>
      <c r="AX8" s="7"/>
      <c r="AY8" s="8"/>
      <c r="AZ8"/>
      <c r="BA8"/>
      <c r="BB8"/>
      <c r="BC8"/>
      <c r="BD8"/>
    </row>
    <row r="9" spans="1:56" s="1" customFormat="1" ht="17.25" customHeight="1" x14ac:dyDescent="0.25">
      <c r="A9" s="6"/>
      <c r="B9">
        <v>2005</v>
      </c>
      <c r="C9" s="7">
        <v>6275351000</v>
      </c>
      <c r="D9" s="7"/>
      <c r="E9" s="7">
        <v>641277000</v>
      </c>
      <c r="F9" s="7">
        <v>117714000</v>
      </c>
      <c r="G9" s="7">
        <v>111825360</v>
      </c>
      <c r="H9" s="7">
        <f t="shared" si="0"/>
        <v>6275351000</v>
      </c>
      <c r="I9" s="7">
        <f t="shared" si="1"/>
        <v>870816360</v>
      </c>
      <c r="J9" s="7">
        <f t="shared" si="2"/>
        <v>7146167360</v>
      </c>
      <c r="K9" s="8">
        <f t="shared" si="3"/>
        <v>0.87814218221723817</v>
      </c>
      <c r="L9" s="8">
        <f t="shared" si="4"/>
        <v>0.12185781778276181</v>
      </c>
      <c r="M9" s="25">
        <v>82725000</v>
      </c>
      <c r="N9" s="25">
        <v>866131</v>
      </c>
      <c r="O9" s="25">
        <v>121340670</v>
      </c>
      <c r="P9" s="30">
        <f t="shared" si="20"/>
        <v>1.697982483298572E-2</v>
      </c>
      <c r="Q9" s="25">
        <v>1692120</v>
      </c>
      <c r="R9" s="21">
        <v>85868794</v>
      </c>
      <c r="S9" s="27">
        <f t="shared" si="21"/>
        <v>81644453.924999997</v>
      </c>
      <c r="T9" s="29">
        <f t="shared" si="22"/>
        <v>9549425.075000003</v>
      </c>
      <c r="U9" s="23">
        <v>91193879</v>
      </c>
      <c r="V9" s="9">
        <v>91156423</v>
      </c>
      <c r="W9" s="19">
        <v>1.8</v>
      </c>
      <c r="X9" s="11">
        <v>1.9081000000000001</v>
      </c>
      <c r="Y9" s="8">
        <f t="shared" si="5"/>
        <v>0.21934407200897127</v>
      </c>
      <c r="Z9" s="8">
        <f t="shared" si="6"/>
        <v>0.78065592799102879</v>
      </c>
      <c r="AA9" s="12">
        <f t="shared" si="7"/>
        <v>0.88898579728847049</v>
      </c>
      <c r="AB9" s="13">
        <f t="shared" si="8"/>
        <v>12.76</v>
      </c>
      <c r="AC9" s="14">
        <f t="shared" si="9"/>
        <v>11.34</v>
      </c>
      <c r="AD9" s="15">
        <f t="shared" si="10"/>
        <v>22.96</v>
      </c>
      <c r="AE9" s="16">
        <f t="shared" si="11"/>
        <v>71162480.340000004</v>
      </c>
      <c r="AF9" s="7"/>
      <c r="AG9" s="16">
        <f t="shared" si="12"/>
        <v>14723719.92</v>
      </c>
      <c r="AH9" s="16">
        <f t="shared" si="13"/>
        <v>2702713.44</v>
      </c>
      <c r="AI9" s="16">
        <f t="shared" si="14"/>
        <v>2567510.2656</v>
      </c>
      <c r="AJ9" s="7">
        <f t="shared" si="15"/>
        <v>71162480.340000004</v>
      </c>
      <c r="AK9" s="7">
        <f t="shared" si="16"/>
        <v>19993943.625599999</v>
      </c>
      <c r="AL9" s="8">
        <f t="shared" si="17"/>
        <v>6.1578004693998656E-2</v>
      </c>
      <c r="AM9" s="8">
        <f t="shared" si="23"/>
        <v>4.2692851664426934E-2</v>
      </c>
      <c r="AN9" s="8">
        <f t="shared" si="24"/>
        <v>-2.4588357249250126E-2</v>
      </c>
      <c r="AO9" s="7">
        <v>639120</v>
      </c>
      <c r="AP9" s="8">
        <f t="shared" si="25"/>
        <v>4.0990041599207716E-2</v>
      </c>
      <c r="AQ9" s="7">
        <f t="shared" si="18"/>
        <v>7247.6207999999997</v>
      </c>
      <c r="AR9" s="8">
        <f t="shared" si="26"/>
        <v>0.12749064677507294</v>
      </c>
      <c r="AS9" s="7">
        <f t="shared" si="27"/>
        <v>6801.3267723572772</v>
      </c>
      <c r="AT9" s="8">
        <f t="shared" si="28"/>
        <v>0.11686411808515995</v>
      </c>
      <c r="AU9" s="7">
        <f t="shared" si="19"/>
        <v>446.29402764272226</v>
      </c>
      <c r="AV9" s="7"/>
      <c r="AW9" s="8"/>
      <c r="AX9" s="7"/>
      <c r="AY9" s="8"/>
      <c r="AZ9"/>
      <c r="BA9"/>
      <c r="BB9"/>
      <c r="BC9"/>
      <c r="BD9"/>
    </row>
    <row r="10" spans="1:56" s="1" customFormat="1" ht="17.25" customHeight="1" x14ac:dyDescent="0.25">
      <c r="A10" s="6"/>
      <c r="B10">
        <v>2006</v>
      </c>
      <c r="C10" s="7">
        <v>6823275250</v>
      </c>
      <c r="D10" s="7"/>
      <c r="E10" s="7">
        <v>621234750</v>
      </c>
      <c r="F10" s="7">
        <v>116982000</v>
      </c>
      <c r="G10" s="7">
        <v>124776530</v>
      </c>
      <c r="H10" s="7">
        <f t="shared" si="0"/>
        <v>6823275250</v>
      </c>
      <c r="I10" s="7">
        <f t="shared" si="1"/>
        <v>862993280</v>
      </c>
      <c r="J10" s="7">
        <f t="shared" si="2"/>
        <v>7686268530</v>
      </c>
      <c r="K10" s="8">
        <f t="shared" si="3"/>
        <v>0.88772272571122357</v>
      </c>
      <c r="L10" s="8">
        <f t="shared" si="4"/>
        <v>0.11227727428877637</v>
      </c>
      <c r="M10" s="25">
        <v>91473000</v>
      </c>
      <c r="N10" s="25">
        <v>1037304</v>
      </c>
      <c r="O10" s="25">
        <v>127057590</v>
      </c>
      <c r="P10" s="30">
        <f t="shared" si="20"/>
        <v>1.6530464620652538E-2</v>
      </c>
      <c r="Q10" s="25">
        <v>1854326</v>
      </c>
      <c r="R10" s="21">
        <v>89869840</v>
      </c>
      <c r="S10" s="27">
        <f t="shared" si="21"/>
        <v>89869839.849999994</v>
      </c>
      <c r="T10" s="29">
        <f t="shared" si="22"/>
        <v>4943313.150000006</v>
      </c>
      <c r="U10" s="23">
        <v>94813153</v>
      </c>
      <c r="V10" s="9">
        <v>94740660</v>
      </c>
      <c r="W10" s="19">
        <v>1.78</v>
      </c>
      <c r="X10" s="11">
        <v>1.9</v>
      </c>
      <c r="Y10" s="8">
        <f t="shared" si="5"/>
        <v>0.19985354823402196</v>
      </c>
      <c r="Z10" s="8">
        <f t="shared" si="6"/>
        <v>0.80014645176597798</v>
      </c>
      <c r="AA10" s="12">
        <f t="shared" si="7"/>
        <v>0.90134726597758164</v>
      </c>
      <c r="AB10" s="13">
        <f t="shared" si="8"/>
        <v>12.33</v>
      </c>
      <c r="AC10" s="14">
        <f t="shared" si="9"/>
        <v>11.11</v>
      </c>
      <c r="AD10" s="15">
        <f t="shared" si="10"/>
        <v>21.94</v>
      </c>
      <c r="AE10" s="16">
        <f t="shared" si="11"/>
        <v>75806588.027500004</v>
      </c>
      <c r="AF10" s="7"/>
      <c r="AG10" s="16">
        <f t="shared" si="12"/>
        <v>13629890.414999999</v>
      </c>
      <c r="AH10" s="16">
        <f t="shared" si="13"/>
        <v>2566585.08</v>
      </c>
      <c r="AI10" s="16">
        <f t="shared" si="14"/>
        <v>2737597.0682000001</v>
      </c>
      <c r="AJ10" s="7">
        <f t="shared" si="15"/>
        <v>75806588.027500004</v>
      </c>
      <c r="AK10" s="7">
        <f t="shared" si="16"/>
        <v>18934072.563200001</v>
      </c>
      <c r="AL10" s="8">
        <f t="shared" si="17"/>
        <v>5.4198605449837123E-2</v>
      </c>
      <c r="AM10" s="8">
        <f t="shared" si="23"/>
        <v>8.7313721575095871E-2</v>
      </c>
      <c r="AN10" s="8">
        <f t="shared" si="24"/>
        <v>-8.9836162471729208E-3</v>
      </c>
      <c r="AO10" s="7">
        <v>696540</v>
      </c>
      <c r="AP10" s="8">
        <f t="shared" si="25"/>
        <v>8.9842283139316637E-2</v>
      </c>
      <c r="AQ10" s="7">
        <f t="shared" si="18"/>
        <v>7738.5593999999992</v>
      </c>
      <c r="AR10" s="8">
        <f t="shared" si="26"/>
        <v>6.7737898207919311E-2</v>
      </c>
      <c r="AS10" s="7">
        <f t="shared" si="27"/>
        <v>7319.1402723292713</v>
      </c>
      <c r="AT10" s="8">
        <f t="shared" si="28"/>
        <v>7.6134189299145394E-2</v>
      </c>
      <c r="AU10" s="7">
        <f t="shared" si="19"/>
        <v>419.41912767072824</v>
      </c>
      <c r="AV10" s="7"/>
      <c r="AW10" s="8"/>
      <c r="AX10" s="7"/>
      <c r="AY10" s="8"/>
      <c r="AZ10"/>
      <c r="BA10"/>
      <c r="BB10"/>
      <c r="BC10"/>
      <c r="BD10"/>
    </row>
    <row r="11" spans="1:56" s="1" customFormat="1" ht="17.25" customHeight="1" x14ac:dyDescent="0.25">
      <c r="A11" s="6"/>
      <c r="B11">
        <v>2007</v>
      </c>
      <c r="C11" s="7">
        <v>7135277500</v>
      </c>
      <c r="D11" s="7"/>
      <c r="E11" s="7">
        <v>668728500</v>
      </c>
      <c r="F11" s="7">
        <v>123159000</v>
      </c>
      <c r="G11" s="7">
        <v>132069580</v>
      </c>
      <c r="H11" s="7">
        <f t="shared" si="0"/>
        <v>7135277500</v>
      </c>
      <c r="I11" s="7">
        <f t="shared" si="1"/>
        <v>923957080</v>
      </c>
      <c r="J11" s="7">
        <f t="shared" si="2"/>
        <v>8059234580</v>
      </c>
      <c r="K11" s="8">
        <f t="shared" si="3"/>
        <v>0.88535423918632228</v>
      </c>
      <c r="L11" s="8">
        <f t="shared" si="4"/>
        <v>0.11464576081367767</v>
      </c>
      <c r="M11" s="25">
        <v>98473000</v>
      </c>
      <c r="N11" s="25">
        <v>1094035</v>
      </c>
      <c r="O11" s="25">
        <v>141460530</v>
      </c>
      <c r="P11" s="30">
        <f t="shared" si="20"/>
        <v>1.7552601130515797E-2</v>
      </c>
      <c r="Q11" s="25">
        <v>2037181</v>
      </c>
      <c r="R11" s="21">
        <v>96012202</v>
      </c>
      <c r="S11" s="27">
        <f t="shared" si="21"/>
        <v>94153766.999999985</v>
      </c>
      <c r="T11" s="29">
        <f t="shared" si="22"/>
        <v>6985691.0000000149</v>
      </c>
      <c r="U11" s="23">
        <v>101139458</v>
      </c>
      <c r="V11" s="9">
        <v>101074790</v>
      </c>
      <c r="W11" s="19">
        <v>1.74</v>
      </c>
      <c r="X11" s="11">
        <v>1.75</v>
      </c>
      <c r="Y11" s="8">
        <f t="shared" si="5"/>
        <v>0.19948362381579915</v>
      </c>
      <c r="Z11" s="8">
        <f t="shared" si="6"/>
        <v>0.80051637618420091</v>
      </c>
      <c r="AA11" s="12">
        <f t="shared" si="7"/>
        <v>0.90417636325987327</v>
      </c>
      <c r="AB11" s="13">
        <f t="shared" si="8"/>
        <v>12.54</v>
      </c>
      <c r="AC11" s="14">
        <f t="shared" si="9"/>
        <v>11.34</v>
      </c>
      <c r="AD11" s="15">
        <f t="shared" si="10"/>
        <v>21.82</v>
      </c>
      <c r="AE11" s="16">
        <f t="shared" si="11"/>
        <v>80914046.849999994</v>
      </c>
      <c r="AF11" s="7"/>
      <c r="AG11" s="16">
        <f t="shared" si="12"/>
        <v>14591655.869999999</v>
      </c>
      <c r="AH11" s="16">
        <f t="shared" si="13"/>
        <v>2687329.38</v>
      </c>
      <c r="AI11" s="16">
        <f t="shared" si="14"/>
        <v>2881758.2355999998</v>
      </c>
      <c r="AJ11" s="7">
        <f t="shared" si="15"/>
        <v>80914046.849999994</v>
      </c>
      <c r="AK11" s="7">
        <f t="shared" si="16"/>
        <v>20160743.485599998</v>
      </c>
      <c r="AL11" s="8">
        <f t="shared" si="17"/>
        <v>5.272858964322058E-2</v>
      </c>
      <c r="AM11" s="8">
        <f t="shared" si="23"/>
        <v>4.5726170873731098E-2</v>
      </c>
      <c r="AN11" s="8">
        <f t="shared" si="24"/>
        <v>7.0642265024358109E-2</v>
      </c>
      <c r="AO11" s="7">
        <v>728903</v>
      </c>
      <c r="AP11" s="8">
        <f t="shared" si="25"/>
        <v>4.646251471559415E-2</v>
      </c>
      <c r="AQ11" s="7">
        <f t="shared" si="18"/>
        <v>8265.7600199999997</v>
      </c>
      <c r="AR11" s="8">
        <f t="shared" si="26"/>
        <v>6.8126455164251976E-2</v>
      </c>
      <c r="AS11" s="7">
        <f t="shared" si="27"/>
        <v>7829.9181518160813</v>
      </c>
      <c r="AT11" s="8">
        <f t="shared" si="28"/>
        <v>6.978659521226227E-2</v>
      </c>
      <c r="AU11" s="7">
        <f t="shared" si="19"/>
        <v>435.84186818391873</v>
      </c>
      <c r="AV11" s="7"/>
      <c r="AW11" s="8"/>
      <c r="AX11" s="7"/>
      <c r="AY11" s="8"/>
      <c r="AZ11"/>
      <c r="BA11"/>
      <c r="BB11"/>
      <c r="BC11"/>
      <c r="BD11"/>
    </row>
    <row r="12" spans="1:56" s="1" customFormat="1" ht="17.25" customHeight="1" x14ac:dyDescent="0.25">
      <c r="A12" s="6"/>
      <c r="B12">
        <v>2008</v>
      </c>
      <c r="C12" s="7">
        <v>6945049000</v>
      </c>
      <c r="D12" s="7"/>
      <c r="E12" s="7">
        <v>680770000</v>
      </c>
      <c r="F12" s="7">
        <v>152930000</v>
      </c>
      <c r="G12" s="7">
        <v>150415350</v>
      </c>
      <c r="H12" s="7">
        <f t="shared" si="0"/>
        <v>6945049000</v>
      </c>
      <c r="I12" s="7">
        <f t="shared" si="1"/>
        <v>984115350</v>
      </c>
      <c r="J12" s="7">
        <f t="shared" si="2"/>
        <v>7929164350</v>
      </c>
      <c r="K12" s="8">
        <f t="shared" si="3"/>
        <v>0.87588662479924506</v>
      </c>
      <c r="L12" s="8">
        <f t="shared" si="4"/>
        <v>0.12411337520075492</v>
      </c>
      <c r="M12" s="25">
        <v>101951000</v>
      </c>
      <c r="N12" s="25">
        <v>1156124</v>
      </c>
      <c r="O12" s="25">
        <v>162882540</v>
      </c>
      <c r="P12" s="30">
        <f t="shared" si="20"/>
        <v>2.0542207578280302E-2</v>
      </c>
      <c r="Q12" s="25">
        <v>2485650</v>
      </c>
      <c r="R12" s="21">
        <v>104879746</v>
      </c>
      <c r="S12" s="27">
        <f t="shared" si="21"/>
        <v>100898157.05</v>
      </c>
      <c r="T12" s="29">
        <f t="shared" si="22"/>
        <v>9354462.950000003</v>
      </c>
      <c r="U12" s="23">
        <v>110252620</v>
      </c>
      <c r="V12" s="9">
        <v>110206659</v>
      </c>
      <c r="W12" s="19">
        <v>1.7000000000000002</v>
      </c>
      <c r="X12" s="11">
        <v>1.75</v>
      </c>
      <c r="Y12" s="8">
        <f t="shared" si="5"/>
        <v>0.21099273784128339</v>
      </c>
      <c r="Z12" s="8">
        <f t="shared" si="6"/>
        <v>0.78900726215871664</v>
      </c>
      <c r="AA12" s="12">
        <f t="shared" si="7"/>
        <v>0.90080980782137032</v>
      </c>
      <c r="AB12" s="13">
        <f t="shared" si="8"/>
        <v>13.9</v>
      </c>
      <c r="AC12" s="14">
        <f t="shared" si="9"/>
        <v>12.52</v>
      </c>
      <c r="AD12" s="15">
        <f t="shared" si="10"/>
        <v>23.63</v>
      </c>
      <c r="AE12" s="16">
        <f t="shared" si="11"/>
        <v>86952013.480000004</v>
      </c>
      <c r="AF12" s="7"/>
      <c r="AG12" s="16">
        <f t="shared" si="12"/>
        <v>16086595.1</v>
      </c>
      <c r="AH12" s="16">
        <f t="shared" si="13"/>
        <v>3613735.9</v>
      </c>
      <c r="AI12" s="16">
        <f t="shared" si="14"/>
        <v>3554314.7204999998</v>
      </c>
      <c r="AJ12" s="7">
        <f t="shared" si="15"/>
        <v>86952013.480000004</v>
      </c>
      <c r="AK12" s="7">
        <f t="shared" si="16"/>
        <v>23254645.7205</v>
      </c>
      <c r="AL12" s="8">
        <f t="shared" si="17"/>
        <v>5.0790674111663048E-2</v>
      </c>
      <c r="AM12" s="8">
        <f t="shared" si="23"/>
        <v>-2.6660280556712768E-2</v>
      </c>
      <c r="AN12" s="8">
        <f t="shared" si="24"/>
        <v>6.5109377158514725E-2</v>
      </c>
      <c r="AO12" s="7">
        <v>701925</v>
      </c>
      <c r="AP12" s="8">
        <f t="shared" si="25"/>
        <v>-3.7011783460899506E-2</v>
      </c>
      <c r="AQ12" s="7">
        <f t="shared" si="18"/>
        <v>8788.1010000000006</v>
      </c>
      <c r="AR12" s="8">
        <f t="shared" si="26"/>
        <v>6.3193339600488452E-2</v>
      </c>
      <c r="AS12" s="7">
        <f t="shared" si="27"/>
        <v>8341.7474260486197</v>
      </c>
      <c r="AT12" s="8">
        <f t="shared" si="28"/>
        <v>6.5368406707268623E-2</v>
      </c>
      <c r="AU12" s="7">
        <f t="shared" si="19"/>
        <v>446.35357395138016</v>
      </c>
      <c r="AV12" s="7"/>
      <c r="AW12" s="8"/>
      <c r="AX12" s="7"/>
      <c r="AY12" s="8"/>
      <c r="AZ12"/>
      <c r="BA12"/>
      <c r="BB12"/>
      <c r="BC12"/>
      <c r="BD12"/>
    </row>
    <row r="13" spans="1:56" s="1" customFormat="1" ht="17.25" customHeight="1" x14ac:dyDescent="0.25">
      <c r="A13" s="6"/>
      <c r="B13">
        <v>2009</v>
      </c>
      <c r="C13" s="7">
        <v>6991353500</v>
      </c>
      <c r="D13" s="7"/>
      <c r="E13" s="7">
        <v>702657500</v>
      </c>
      <c r="F13" s="7">
        <v>165669000</v>
      </c>
      <c r="G13" s="7">
        <v>173928130</v>
      </c>
      <c r="H13" s="7">
        <f t="shared" si="0"/>
        <v>6991353500</v>
      </c>
      <c r="I13" s="7">
        <f t="shared" si="1"/>
        <v>1042254630</v>
      </c>
      <c r="J13" s="7">
        <f t="shared" si="2"/>
        <v>8033608130</v>
      </c>
      <c r="K13" s="8">
        <f t="shared" si="3"/>
        <v>0.87026319766483307</v>
      </c>
      <c r="L13" s="8">
        <f t="shared" si="4"/>
        <v>0.12973680233516693</v>
      </c>
      <c r="M13" s="25">
        <v>121910000</v>
      </c>
      <c r="N13" s="25">
        <v>1526313</v>
      </c>
      <c r="O13" s="25">
        <v>195982650</v>
      </c>
      <c r="P13" s="30">
        <f t="shared" si="20"/>
        <v>2.4395346005008586E-2</v>
      </c>
      <c r="Q13" s="25">
        <v>3276649</v>
      </c>
      <c r="R13" s="27">
        <v>110778389</v>
      </c>
      <c r="S13" s="27">
        <f t="shared" si="21"/>
        <v>110778388.64999999</v>
      </c>
      <c r="T13" s="29">
        <f t="shared" si="22"/>
        <v>5632643.3500000089</v>
      </c>
      <c r="U13" s="27">
        <v>116411032</v>
      </c>
      <c r="V13" s="9">
        <v>116338165</v>
      </c>
      <c r="W13" s="19">
        <v>1.7000000000000002</v>
      </c>
      <c r="X13" s="11">
        <v>1.75</v>
      </c>
      <c r="Y13" s="8">
        <f t="shared" si="5"/>
        <v>0.22055256396978382</v>
      </c>
      <c r="Z13" s="8">
        <f t="shared" si="6"/>
        <v>0.77944743603021616</v>
      </c>
      <c r="AA13" s="12">
        <f t="shared" si="7"/>
        <v>0.89564563700004574</v>
      </c>
      <c r="AB13" s="13">
        <f t="shared" si="8"/>
        <v>14.48</v>
      </c>
      <c r="AC13" s="14">
        <f t="shared" si="9"/>
        <v>12.97</v>
      </c>
      <c r="AD13" s="15">
        <f t="shared" si="10"/>
        <v>24.62</v>
      </c>
      <c r="AE13" s="16">
        <f t="shared" si="11"/>
        <v>90677854.894999996</v>
      </c>
      <c r="AF13" s="7"/>
      <c r="AG13" s="16">
        <f t="shared" si="12"/>
        <v>17299427.649999999</v>
      </c>
      <c r="AH13" s="16">
        <f t="shared" si="13"/>
        <v>4078770.78</v>
      </c>
      <c r="AI13" s="16">
        <f t="shared" si="14"/>
        <v>4282110.5606000004</v>
      </c>
      <c r="AJ13" s="7">
        <f t="shared" si="15"/>
        <v>90677854.894999996</v>
      </c>
      <c r="AK13" s="7">
        <f t="shared" si="16"/>
        <v>25660308.990600001</v>
      </c>
      <c r="AL13" s="8">
        <f t="shared" si="17"/>
        <v>5.0188272732509143E-2</v>
      </c>
      <c r="AM13" s="8">
        <f t="shared" si="23"/>
        <v>6.6672675743539855E-3</v>
      </c>
      <c r="AN13" s="8">
        <f t="shared" si="24"/>
        <v>5.9077708725913114E-2</v>
      </c>
      <c r="AO13" s="7">
        <v>702346</v>
      </c>
      <c r="AP13" s="8">
        <f t="shared" si="25"/>
        <v>5.9977917868714314E-4</v>
      </c>
      <c r="AQ13" s="7">
        <f t="shared" si="18"/>
        <v>9109.4276200000004</v>
      </c>
      <c r="AR13" s="8">
        <f t="shared" si="26"/>
        <v>3.6563828749806015E-2</v>
      </c>
      <c r="AS13" s="7">
        <f t="shared" si="27"/>
        <v>8652.2411821703881</v>
      </c>
      <c r="AT13" s="8">
        <f t="shared" si="28"/>
        <v>3.7221668346394177E-2</v>
      </c>
      <c r="AU13" s="7">
        <f t="shared" si="19"/>
        <v>457.18643782961169</v>
      </c>
      <c r="AV13" s="7"/>
      <c r="AW13" s="8"/>
      <c r="AX13" s="7"/>
      <c r="AY13" s="8"/>
      <c r="AZ13"/>
      <c r="BA13"/>
      <c r="BB13"/>
      <c r="BC13"/>
      <c r="BD13"/>
    </row>
    <row r="14" spans="1:56" s="1" customFormat="1" ht="17.25" customHeight="1" x14ac:dyDescent="0.25">
      <c r="A14" s="6"/>
      <c r="B14">
        <v>2010</v>
      </c>
      <c r="C14" s="17">
        <v>6896447750</v>
      </c>
      <c r="D14" s="7"/>
      <c r="E14" s="17">
        <v>634105250</v>
      </c>
      <c r="F14" s="17">
        <v>178757000</v>
      </c>
      <c r="G14" s="17">
        <v>182280610</v>
      </c>
      <c r="H14" s="7">
        <f t="shared" si="0"/>
        <v>6896447750</v>
      </c>
      <c r="I14" s="7">
        <f t="shared" si="1"/>
        <v>995142860</v>
      </c>
      <c r="J14" s="7">
        <f t="shared" si="2"/>
        <v>7891590610</v>
      </c>
      <c r="K14" s="8">
        <f t="shared" si="3"/>
        <v>0.87389831667915174</v>
      </c>
      <c r="L14" s="8">
        <f t="shared" si="4"/>
        <v>0.12610168332084828</v>
      </c>
      <c r="M14" s="27">
        <v>90521000</v>
      </c>
      <c r="N14" s="27">
        <v>1174057</v>
      </c>
      <c r="O14" s="27">
        <v>141611350</v>
      </c>
      <c r="P14" s="30">
        <f t="shared" si="20"/>
        <v>1.7944588993320829E-2</v>
      </c>
      <c r="Q14" s="27">
        <v>2431902</v>
      </c>
      <c r="R14" s="27">
        <v>115979751</v>
      </c>
      <c r="S14" s="27">
        <f t="shared" si="21"/>
        <v>115979750.72499999</v>
      </c>
      <c r="T14" s="29">
        <f t="shared" si="22"/>
        <v>5746386.275000006</v>
      </c>
      <c r="U14" s="27">
        <v>121726137</v>
      </c>
      <c r="V14" s="9">
        <v>121667461</v>
      </c>
      <c r="W14" s="19">
        <v>1.7000000000000002</v>
      </c>
      <c r="X14" s="11">
        <v>1.75</v>
      </c>
      <c r="Y14" s="8">
        <f t="shared" si="5"/>
        <v>0.21437286164544211</v>
      </c>
      <c r="Z14" s="8">
        <f t="shared" si="6"/>
        <v>0.78562713835455789</v>
      </c>
      <c r="AA14" s="12">
        <f t="shared" si="7"/>
        <v>0.89899147688025327</v>
      </c>
      <c r="AB14" s="13">
        <f t="shared" si="8"/>
        <v>15.42</v>
      </c>
      <c r="AC14" s="14">
        <f t="shared" si="9"/>
        <v>13.86</v>
      </c>
      <c r="AD14" s="15">
        <f t="shared" si="10"/>
        <v>26.21</v>
      </c>
      <c r="AE14" s="16">
        <f t="shared" si="11"/>
        <v>95584765.814999998</v>
      </c>
      <c r="AF14" s="7"/>
      <c r="AG14" s="16">
        <f t="shared" si="12"/>
        <v>16619898.602499999</v>
      </c>
      <c r="AH14" s="16">
        <f t="shared" si="13"/>
        <v>4685220.97</v>
      </c>
      <c r="AI14" s="16">
        <f t="shared" si="14"/>
        <v>4777574.7881000005</v>
      </c>
      <c r="AJ14" s="7">
        <f t="shared" si="15"/>
        <v>95584765.814999998</v>
      </c>
      <c r="AK14" s="7">
        <f t="shared" si="16"/>
        <v>26082694.360599998</v>
      </c>
      <c r="AL14" s="8">
        <f t="shared" si="17"/>
        <v>4.9040543292768302E-2</v>
      </c>
      <c r="AM14" s="8">
        <f t="shared" si="23"/>
        <v>-1.3574731988591382E-2</v>
      </c>
      <c r="AN14" s="8">
        <f t="shared" si="24"/>
        <v>-4.5201785287343865E-2</v>
      </c>
      <c r="AO14" s="7">
        <v>691470</v>
      </c>
      <c r="AP14" s="8">
        <f t="shared" si="25"/>
        <v>-1.5485245164064465E-2</v>
      </c>
      <c r="AQ14" s="7">
        <f t="shared" si="18"/>
        <v>9583.7741999999998</v>
      </c>
      <c r="AR14" s="8">
        <f t="shared" si="26"/>
        <v>5.2072051042873158E-2</v>
      </c>
      <c r="AS14" s="7">
        <f t="shared" si="27"/>
        <v>9113.7807064367844</v>
      </c>
      <c r="AT14" s="8">
        <f t="shared" si="28"/>
        <v>5.3343349376053784E-2</v>
      </c>
      <c r="AU14" s="7">
        <f t="shared" si="19"/>
        <v>469.99349356321591</v>
      </c>
      <c r="AV14" s="7"/>
      <c r="AW14" s="8"/>
      <c r="AX14" s="7"/>
      <c r="AY14" s="8"/>
      <c r="AZ14"/>
      <c r="BA14"/>
      <c r="BB14"/>
      <c r="BC14"/>
      <c r="BD14"/>
    </row>
    <row r="15" spans="1:56" s="1" customFormat="1" ht="17.25" customHeight="1" x14ac:dyDescent="0.25">
      <c r="A15" s="6"/>
      <c r="B15">
        <v>2011</v>
      </c>
      <c r="C15" s="17">
        <v>6953985750</v>
      </c>
      <c r="D15" s="6"/>
      <c r="E15" s="17">
        <v>622260250</v>
      </c>
      <c r="F15" s="17">
        <v>213424000</v>
      </c>
      <c r="G15" s="17">
        <v>184049190</v>
      </c>
      <c r="H15" s="7">
        <f t="shared" si="0"/>
        <v>6953985750</v>
      </c>
      <c r="I15" s="7">
        <f t="shared" si="1"/>
        <v>1019733440</v>
      </c>
      <c r="J15" s="7">
        <f t="shared" si="2"/>
        <v>7973719190</v>
      </c>
      <c r="K15" s="8">
        <f t="shared" si="3"/>
        <v>0.87211319890988037</v>
      </c>
      <c r="L15" s="8">
        <f t="shared" si="4"/>
        <v>0.12788680109011966</v>
      </c>
      <c r="M15" s="27">
        <v>80266000</v>
      </c>
      <c r="N15" s="27">
        <v>1112487</v>
      </c>
      <c r="O15" s="27">
        <v>168555330</v>
      </c>
      <c r="P15" s="30">
        <f t="shared" si="20"/>
        <v>2.1138859543911277E-2</v>
      </c>
      <c r="Q15" s="27">
        <v>3426550</v>
      </c>
      <c r="R15" s="27">
        <v>122259637</v>
      </c>
      <c r="S15" s="27">
        <f t="shared" si="21"/>
        <v>122305794.77499999</v>
      </c>
      <c r="T15" s="29">
        <f t="shared" si="22"/>
        <v>5707391.2250000089</v>
      </c>
      <c r="U15" s="27">
        <v>128013186</v>
      </c>
      <c r="V15" s="9">
        <v>127955724</v>
      </c>
      <c r="W15" s="10">
        <v>1.7000000000000002</v>
      </c>
      <c r="X15" s="11">
        <v>1.75</v>
      </c>
      <c r="Y15" s="8">
        <f t="shared" si="5"/>
        <v>0.21740756185320345</v>
      </c>
      <c r="Z15" s="8">
        <f t="shared" si="6"/>
        <v>0.78259243814679658</v>
      </c>
      <c r="AA15" s="12">
        <f t="shared" si="7"/>
        <v>0.89735190239640628</v>
      </c>
      <c r="AB15" s="13">
        <f t="shared" si="8"/>
        <v>16.05</v>
      </c>
      <c r="AC15" s="14">
        <f t="shared" si="9"/>
        <v>14.4</v>
      </c>
      <c r="AD15" s="15">
        <f t="shared" si="10"/>
        <v>27.28</v>
      </c>
      <c r="AE15" s="16">
        <f t="shared" si="11"/>
        <v>100137394.8</v>
      </c>
      <c r="AF15" s="7"/>
      <c r="AG15" s="16">
        <f t="shared" si="12"/>
        <v>16975259.620000001</v>
      </c>
      <c r="AH15" s="16">
        <f t="shared" si="13"/>
        <v>5822206.7199999997</v>
      </c>
      <c r="AI15" s="16">
        <f t="shared" si="14"/>
        <v>5020861.9031999996</v>
      </c>
      <c r="AJ15" s="7">
        <f t="shared" si="15"/>
        <v>100137394.8</v>
      </c>
      <c r="AK15" s="7">
        <f t="shared" si="16"/>
        <v>27818328.2432</v>
      </c>
      <c r="AL15" s="8">
        <f t="shared" si="17"/>
        <v>4.659008598234271E-2</v>
      </c>
      <c r="AM15" s="8">
        <f t="shared" si="23"/>
        <v>8.3431357832008946E-3</v>
      </c>
      <c r="AN15" s="8">
        <f t="shared" si="24"/>
        <v>2.4710602857563657E-2</v>
      </c>
      <c r="AO15" s="7">
        <v>696677</v>
      </c>
      <c r="AP15" s="8">
        <f t="shared" si="25"/>
        <v>7.5303339262731139E-3</v>
      </c>
      <c r="AQ15" s="7">
        <f t="shared" si="18"/>
        <v>10032.148800000001</v>
      </c>
      <c r="AR15" s="8">
        <f t="shared" si="26"/>
        <v>4.6784762520803325E-2</v>
      </c>
      <c r="AS15" s="7">
        <f t="shared" si="27"/>
        <v>9564.7501248203444</v>
      </c>
      <c r="AT15" s="8">
        <f t="shared" si="28"/>
        <v>4.948214499664827E-2</v>
      </c>
      <c r="AU15" s="7">
        <f t="shared" si="19"/>
        <v>467.39867517965627</v>
      </c>
      <c r="AV15" s="7"/>
      <c r="AW15" s="8"/>
      <c r="AX15" s="7"/>
      <c r="AY15" s="8"/>
      <c r="AZ15"/>
      <c r="BA15"/>
      <c r="BB15"/>
      <c r="BC15"/>
      <c r="BD15"/>
    </row>
    <row r="16" spans="1:56" s="1" customFormat="1" ht="17.25" customHeight="1" x14ac:dyDescent="0.25">
      <c r="A16" s="6"/>
      <c r="B16">
        <v>2012</v>
      </c>
      <c r="C16" s="17">
        <v>6974904000</v>
      </c>
      <c r="D16" s="6"/>
      <c r="E16" s="17">
        <v>631283000</v>
      </c>
      <c r="F16" s="17">
        <v>235063000</v>
      </c>
      <c r="G16" s="17">
        <v>185437320</v>
      </c>
      <c r="H16" s="7">
        <f t="shared" si="0"/>
        <v>6974904000</v>
      </c>
      <c r="I16" s="7">
        <f t="shared" si="1"/>
        <v>1051783320</v>
      </c>
      <c r="J16" s="7">
        <f t="shared" si="2"/>
        <v>8026687320</v>
      </c>
      <c r="K16" s="8">
        <f t="shared" si="3"/>
        <v>0.86896420925986684</v>
      </c>
      <c r="L16" s="8">
        <f t="shared" si="4"/>
        <v>0.13103579074013313</v>
      </c>
      <c r="M16" s="27">
        <v>84871000</v>
      </c>
      <c r="N16" s="27">
        <v>1222142</v>
      </c>
      <c r="O16" s="27">
        <v>162744670</v>
      </c>
      <c r="P16" s="30">
        <f t="shared" si="20"/>
        <v>2.0275446583610038E-2</v>
      </c>
      <c r="Q16" s="27">
        <v>3346536</v>
      </c>
      <c r="R16" s="27">
        <v>128662664</v>
      </c>
      <c r="S16" s="27">
        <f t="shared" si="21"/>
        <v>128662663.92499998</v>
      </c>
      <c r="T16" s="29">
        <f t="shared" si="22"/>
        <v>5721834.0750000179</v>
      </c>
      <c r="U16" s="27">
        <v>134384498</v>
      </c>
      <c r="V16" s="9">
        <v>134337548</v>
      </c>
      <c r="W16" s="10">
        <v>1.7000000000000002</v>
      </c>
      <c r="X16" s="11">
        <v>1.75</v>
      </c>
      <c r="Y16" s="8">
        <f t="shared" si="5"/>
        <v>0.22276084425822634</v>
      </c>
      <c r="Z16" s="8">
        <f t="shared" si="6"/>
        <v>0.77723915574177371</v>
      </c>
      <c r="AA16" s="12">
        <f t="shared" si="7"/>
        <v>0.89444323190684782</v>
      </c>
      <c r="AB16" s="13">
        <f t="shared" si="8"/>
        <v>16.739999999999998</v>
      </c>
      <c r="AC16" s="14">
        <f t="shared" si="9"/>
        <v>14.97</v>
      </c>
      <c r="AD16" s="15">
        <f t="shared" si="10"/>
        <v>28.45</v>
      </c>
      <c r="AE16" s="16">
        <f t="shared" si="11"/>
        <v>104414312.88</v>
      </c>
      <c r="AF16" s="7"/>
      <c r="AG16" s="16">
        <f t="shared" si="12"/>
        <v>17960001.350000001</v>
      </c>
      <c r="AH16" s="16">
        <f t="shared" si="13"/>
        <v>6687542.3499999996</v>
      </c>
      <c r="AI16" s="16">
        <f t="shared" si="14"/>
        <v>5275691.7539999997</v>
      </c>
      <c r="AJ16" s="7">
        <f t="shared" si="15"/>
        <v>104414312.88</v>
      </c>
      <c r="AK16" s="7">
        <f t="shared" si="16"/>
        <v>29923235.454000004</v>
      </c>
      <c r="AL16" s="8">
        <f t="shared" si="17"/>
        <v>4.4106688168682684E-2</v>
      </c>
      <c r="AM16" s="8">
        <f t="shared" si="23"/>
        <v>3.0080950338444712E-3</v>
      </c>
      <c r="AN16" s="8">
        <f t="shared" si="24"/>
        <v>3.1429664599407436E-2</v>
      </c>
      <c r="AO16" s="7">
        <v>697450</v>
      </c>
      <c r="AP16" s="8">
        <f t="shared" si="25"/>
        <v>1.1095529205069621E-3</v>
      </c>
      <c r="AQ16" s="7">
        <f t="shared" si="18"/>
        <v>10440.826499999999</v>
      </c>
      <c r="AR16" s="8">
        <f t="shared" si="26"/>
        <v>4.073680605694352E-2</v>
      </c>
      <c r="AS16" s="7">
        <f>AQ16*(1-AL16)</f>
        <v>9980.3162213411815</v>
      </c>
      <c r="AT16" s="8">
        <f t="shared" si="28"/>
        <v>4.3447668898578984E-2</v>
      </c>
      <c r="AU16" s="7">
        <f t="shared" si="19"/>
        <v>460.51027865881861</v>
      </c>
      <c r="AV16" s="7">
        <v>689000</v>
      </c>
      <c r="AW16" s="8">
        <f>$AV16/$AO15-1</f>
        <v>-1.1019453778436827E-2</v>
      </c>
      <c r="AX16" s="7">
        <f>$AV16*$AC16/1000</f>
        <v>10314.33</v>
      </c>
      <c r="AY16" s="8">
        <f>$AX16/$AQ15-1</f>
        <v>2.8127692842833341E-2</v>
      </c>
      <c r="AZ16" s="7">
        <f>AX16*(1-AL16)</f>
        <v>9859.3990630211119</v>
      </c>
      <c r="BA16" s="8">
        <f>$AZ16/$AS15-1</f>
        <v>3.0805712052650369E-2</v>
      </c>
      <c r="BB16" s="7">
        <f>AX16*AL16</f>
        <v>454.93093697888884</v>
      </c>
      <c r="BC16"/>
      <c r="BD16"/>
    </row>
    <row r="17" spans="1:56" s="1" customFormat="1" ht="17.25" customHeight="1" x14ac:dyDescent="0.25">
      <c r="A17" s="6"/>
      <c r="B17">
        <v>2013</v>
      </c>
      <c r="C17" s="17">
        <v>7196488310</v>
      </c>
      <c r="D17" s="6"/>
      <c r="E17" s="17">
        <v>638855290</v>
      </c>
      <c r="F17" s="17">
        <v>282519000</v>
      </c>
      <c r="G17" s="17">
        <v>190094160</v>
      </c>
      <c r="H17" s="7">
        <f t="shared" si="0"/>
        <v>7196488310</v>
      </c>
      <c r="I17" s="7">
        <f t="shared" si="1"/>
        <v>1111468450</v>
      </c>
      <c r="J17" s="7">
        <f t="shared" si="2"/>
        <v>8307956760</v>
      </c>
      <c r="K17" s="8">
        <f t="shared" si="3"/>
        <v>0.86621638964813297</v>
      </c>
      <c r="L17" s="8">
        <f t="shared" si="4"/>
        <v>0.13378361035186706</v>
      </c>
      <c r="M17" s="27">
        <v>93527000</v>
      </c>
      <c r="N17" s="27">
        <v>1400099</v>
      </c>
      <c r="O17" s="27">
        <v>168706140</v>
      </c>
      <c r="P17" s="30">
        <f t="shared" si="20"/>
        <v>2.0306574152174572E-2</v>
      </c>
      <c r="Q17" s="27">
        <v>3538945</v>
      </c>
      <c r="R17" s="27">
        <v>135440316</v>
      </c>
      <c r="S17" s="27">
        <f t="shared" si="21"/>
        <v>135418175.59999999</v>
      </c>
      <c r="T17" s="29">
        <f t="shared" si="22"/>
        <v>6221221.400000006</v>
      </c>
      <c r="U17" s="27">
        <v>141639397</v>
      </c>
      <c r="V17" s="9">
        <v>141585863</v>
      </c>
      <c r="W17" s="10">
        <v>1.7000000000000002</v>
      </c>
      <c r="X17" s="11">
        <v>1.75</v>
      </c>
      <c r="Y17" s="8">
        <f t="shared" si="5"/>
        <v>0.22743213759817402</v>
      </c>
      <c r="Z17" s="8">
        <f t="shared" si="6"/>
        <v>0.77256786240182596</v>
      </c>
      <c r="AA17" s="12">
        <f t="shared" si="7"/>
        <v>0.89188783730547039</v>
      </c>
      <c r="AB17" s="13">
        <f t="shared" si="8"/>
        <v>17.04</v>
      </c>
      <c r="AC17" s="14">
        <f t="shared" si="9"/>
        <v>15.2</v>
      </c>
      <c r="AD17" s="15">
        <f t="shared" si="10"/>
        <v>28.97</v>
      </c>
      <c r="AE17" s="16">
        <f t="shared" si="11"/>
        <v>109386622.31200001</v>
      </c>
      <c r="AF17" s="7"/>
      <c r="AG17" s="16">
        <f t="shared" si="12"/>
        <v>18507637.7513</v>
      </c>
      <c r="AH17" s="16">
        <f t="shared" si="13"/>
        <v>8184575.4299999997</v>
      </c>
      <c r="AI17" s="16">
        <f t="shared" si="14"/>
        <v>5507027.8152000001</v>
      </c>
      <c r="AJ17" s="7">
        <f t="shared" si="15"/>
        <v>109386622.31200001</v>
      </c>
      <c r="AK17" s="7">
        <f t="shared" si="16"/>
        <v>32199240.9965</v>
      </c>
      <c r="AL17" s="8">
        <f t="shared" si="17"/>
        <v>4.5374576651164844E-2</v>
      </c>
      <c r="AM17" s="8">
        <f t="shared" si="23"/>
        <v>3.1768797104591018E-2</v>
      </c>
      <c r="AN17" s="8">
        <f t="shared" si="24"/>
        <v>5.6746602522656397E-2</v>
      </c>
      <c r="AO17" s="7">
        <v>717526</v>
      </c>
      <c r="AP17" s="8">
        <f t="shared" si="25"/>
        <v>2.8784859129686646E-2</v>
      </c>
      <c r="AQ17" s="7">
        <f t="shared" si="18"/>
        <v>10906.395199999999</v>
      </c>
      <c r="AR17" s="8">
        <f t="shared" si="26"/>
        <v>4.4591172930610323E-2</v>
      </c>
      <c r="AS17" s="7">
        <f t="shared" si="27"/>
        <v>10411.522135009704</v>
      </c>
      <c r="AT17" s="8">
        <f t="shared" si="28"/>
        <v>4.3205636385194257E-2</v>
      </c>
      <c r="AU17" s="7">
        <f t="shared" si="19"/>
        <v>494.87306499029631</v>
      </c>
      <c r="AV17" s="7">
        <v>708711</v>
      </c>
      <c r="AW17" s="8">
        <f t="shared" ref="AW17:AW18" si="29">$AV17/$AV16-1</f>
        <v>2.8608127721335253E-2</v>
      </c>
      <c r="AX17" s="7">
        <f>$AV17*$AC17/1000</f>
        <v>10772.4072</v>
      </c>
      <c r="AY17" s="8">
        <f>$AX17/$AQ16-1</f>
        <v>3.1758089266209044E-2</v>
      </c>
      <c r="AZ17" s="7">
        <f t="shared" ref="AZ17:AZ19" si="30">AX17*(1-AL17)</f>
        <v>10283.613783786039</v>
      </c>
      <c r="BA17" s="8">
        <f>$AZ17/$AS16-1</f>
        <v>3.0389574410108144E-2</v>
      </c>
      <c r="BB17" s="7">
        <f t="shared" ref="BB17:BB19" si="31">AX17*AL17</f>
        <v>488.79341621396003</v>
      </c>
      <c r="BC17"/>
      <c r="BD17"/>
    </row>
    <row r="18" spans="1:56" x14ac:dyDescent="0.25">
      <c r="A18" s="6" t="s">
        <v>28</v>
      </c>
      <c r="B18">
        <v>2014</v>
      </c>
      <c r="C18" s="7">
        <v>7411620000</v>
      </c>
      <c r="D18" s="7"/>
      <c r="E18" s="7">
        <v>659735600</v>
      </c>
      <c r="F18" s="7">
        <v>296686000</v>
      </c>
      <c r="G18" s="7">
        <v>187553750</v>
      </c>
      <c r="H18" s="7">
        <f t="shared" ref="H18:H19" si="32">C18+D18</f>
        <v>7411620000</v>
      </c>
      <c r="I18" s="7">
        <f>E18+F18+G18</f>
        <v>1143975350</v>
      </c>
      <c r="J18" s="7">
        <f>H18+I18</f>
        <v>8555595350</v>
      </c>
      <c r="K18" s="8">
        <f>(C18+D18)/J18</f>
        <v>0.86628921738333498</v>
      </c>
      <c r="L18" s="8">
        <f>(I18)/J18</f>
        <v>0.133710782616665</v>
      </c>
      <c r="M18" s="27">
        <v>95520000</v>
      </c>
      <c r="N18" s="27">
        <v>1451904</v>
      </c>
      <c r="O18" s="27">
        <v>149556240</v>
      </c>
      <c r="P18" s="30">
        <f t="shared" si="20"/>
        <v>1.7480518173408004E-2</v>
      </c>
      <c r="Q18" s="27">
        <v>3017335</v>
      </c>
      <c r="R18" s="27">
        <v>141843659</v>
      </c>
      <c r="S18" s="27">
        <f>R17*1.025+Q18</f>
        <v>141843658.89999998</v>
      </c>
      <c r="T18" s="29">
        <f t="shared" si="22"/>
        <v>6927653.1000000238</v>
      </c>
      <c r="U18" s="27">
        <v>148771312</v>
      </c>
      <c r="V18" s="9">
        <v>148761313</v>
      </c>
      <c r="W18" s="10">
        <v>1.7000000000000002</v>
      </c>
      <c r="X18" s="11">
        <v>1.75</v>
      </c>
      <c r="Y18" s="8">
        <f t="shared" si="5"/>
        <v>0.22730833044833051</v>
      </c>
      <c r="Z18" s="8">
        <f t="shared" si="6"/>
        <v>0.77269166955166946</v>
      </c>
      <c r="AA18" s="12">
        <f t="shared" si="7"/>
        <v>0.89195577417622596</v>
      </c>
      <c r="AB18" s="13">
        <f t="shared" si="8"/>
        <v>17.39</v>
      </c>
      <c r="AC18" s="14">
        <f t="shared" si="9"/>
        <v>15.51</v>
      </c>
      <c r="AD18" s="15">
        <f t="shared" si="10"/>
        <v>29.56</v>
      </c>
      <c r="AE18" s="16">
        <f t="shared" si="11"/>
        <v>114954226.2</v>
      </c>
      <c r="AF18" s="7"/>
      <c r="AG18" s="16">
        <f t="shared" si="12"/>
        <v>19501784.335999999</v>
      </c>
      <c r="AH18" s="16">
        <f t="shared" si="13"/>
        <v>8770038.1600000001</v>
      </c>
      <c r="AI18" s="16">
        <f t="shared" si="14"/>
        <v>5544088.8499999996</v>
      </c>
      <c r="AJ18" s="7">
        <f>AE18+AF18</f>
        <v>114954226.2</v>
      </c>
      <c r="AK18" s="7">
        <f>AG18+AH18+AI18</f>
        <v>33815911.346000001</v>
      </c>
      <c r="AL18" s="8">
        <f t="shared" si="17"/>
        <v>4.8769568190566881E-2</v>
      </c>
      <c r="AM18" s="8">
        <f t="shared" si="23"/>
        <v>2.9893981721760055E-2</v>
      </c>
      <c r="AN18" s="8">
        <f t="shared" si="24"/>
        <v>2.924680408157343E-2</v>
      </c>
      <c r="AO18" s="7">
        <v>740204</v>
      </c>
      <c r="AP18" s="8">
        <f>$AO18/$AO17-1</f>
        <v>3.1605823342986783E-2</v>
      </c>
      <c r="AQ18" s="7">
        <f t="shared" si="18"/>
        <v>11480.564039999999</v>
      </c>
      <c r="AR18" s="8">
        <f t="shared" si="26"/>
        <v>5.2645152634850367E-2</v>
      </c>
      <c r="AS18" s="7">
        <f t="shared" si="27"/>
        <v>10920.661889185048</v>
      </c>
      <c r="AT18" s="8">
        <f t="shared" si="28"/>
        <v>4.8901567664473955E-2</v>
      </c>
      <c r="AU18" s="7">
        <f t="shared" si="19"/>
        <v>559.90215081495001</v>
      </c>
      <c r="AV18" s="7">
        <v>729913</v>
      </c>
      <c r="AW18" s="8">
        <f t="shared" si="29"/>
        <v>2.9916284635062906E-2</v>
      </c>
      <c r="AX18" s="7">
        <f>$AV18*$AC18/1000</f>
        <v>11320.950629999999</v>
      </c>
      <c r="AY18" s="8">
        <f t="shared" ref="AY18:AY19" si="33">$AX18/$AQ17-1</f>
        <v>3.8010307016932643E-2</v>
      </c>
      <c r="AZ18" s="7">
        <f>AX18*(1-AL18)</f>
        <v>10768.832756268173</v>
      </c>
      <c r="BA18" s="8">
        <f t="shared" ref="BA17:BA19" si="34">$AZ18/$AS17-1</f>
        <v>3.4318768824106893E-2</v>
      </c>
      <c r="BB18" s="7">
        <f t="shared" si="31"/>
        <v>552.11787373182608</v>
      </c>
    </row>
    <row r="19" spans="1:56" x14ac:dyDescent="0.25">
      <c r="B19">
        <v>2015</v>
      </c>
      <c r="C19" s="7">
        <v>8197256150</v>
      </c>
      <c r="E19" s="7">
        <v>662842420</v>
      </c>
      <c r="F19" s="7">
        <f>I19-E19-G19</f>
        <v>319488540</v>
      </c>
      <c r="G19" s="7">
        <v>180027950</v>
      </c>
      <c r="H19" s="7">
        <f t="shared" si="32"/>
        <v>8197256150</v>
      </c>
      <c r="I19" s="7">
        <v>1162358910</v>
      </c>
      <c r="J19" s="7">
        <f>H19+I19</f>
        <v>9359615060</v>
      </c>
      <c r="K19" s="8">
        <f>(H19)/J19</f>
        <v>0.87581124837413982</v>
      </c>
      <c r="L19" s="8">
        <f>(I19)/J19</f>
        <v>0.12418875162586013</v>
      </c>
      <c r="M19" s="27">
        <v>108708000</v>
      </c>
      <c r="N19" s="27">
        <v>1686061</v>
      </c>
      <c r="O19" s="27">
        <v>149672910</v>
      </c>
      <c r="P19" s="30">
        <f t="shared" si="20"/>
        <v>1.5991353174304584E-2</v>
      </c>
      <c r="Q19" s="27">
        <v>2896983</v>
      </c>
      <c r="R19" s="27">
        <v>148286733</v>
      </c>
      <c r="S19" s="27">
        <f>R18*1.025+Q19</f>
        <v>148286733.47499999</v>
      </c>
      <c r="T19" s="29">
        <f t="shared" si="22"/>
        <v>7423331.525000006</v>
      </c>
      <c r="U19" s="27">
        <v>155710065</v>
      </c>
      <c r="V19" s="9">
        <v>155683082</v>
      </c>
      <c r="W19" s="10">
        <v>1.75</v>
      </c>
      <c r="X19" s="11">
        <v>1.75</v>
      </c>
      <c r="Y19" s="8">
        <f t="shared" si="5"/>
        <v>0.21733031534525521</v>
      </c>
      <c r="Z19" s="8">
        <f t="shared" si="6"/>
        <v>0.78266968465474474</v>
      </c>
      <c r="AA19" s="12">
        <f t="shared" si="7"/>
        <v>0.8936510990326928</v>
      </c>
      <c r="AB19" s="13">
        <f t="shared" si="8"/>
        <v>16.63</v>
      </c>
      <c r="AC19" s="14">
        <f t="shared" si="9"/>
        <v>14.86</v>
      </c>
      <c r="AD19" s="15">
        <f t="shared" si="10"/>
        <v>29.11</v>
      </c>
      <c r="AE19" s="16">
        <f t="shared" si="11"/>
        <v>121811226.389</v>
      </c>
      <c r="AG19" s="16">
        <f t="shared" si="12"/>
        <v>19295342.8462</v>
      </c>
      <c r="AH19" s="16">
        <f t="shared" si="13"/>
        <v>9300311.3993999995</v>
      </c>
      <c r="AI19" s="16">
        <f t="shared" si="14"/>
        <v>5240613.6244999999</v>
      </c>
      <c r="AJ19" s="7">
        <f>AE19+AF19</f>
        <v>121811226.389</v>
      </c>
      <c r="AK19" s="7">
        <f>AG19+AH19+AI19</f>
        <v>33836267.870099999</v>
      </c>
      <c r="AL19" s="8">
        <f>V19/MIN(V19,R19)-1</f>
        <v>4.9878696835272462E-2</v>
      </c>
      <c r="AM19" s="8">
        <f>C19/C18-1</f>
        <v>0.10600059771008219</v>
      </c>
      <c r="AN19" s="8">
        <f>I19/I18-1</f>
        <v>1.606989171576112E-2</v>
      </c>
      <c r="AO19" s="7">
        <v>820366</v>
      </c>
      <c r="AP19" s="8">
        <f>$AO19/$AO18-1</f>
        <v>0.10829717213092604</v>
      </c>
      <c r="AQ19" s="7">
        <f t="shared" si="18"/>
        <v>12190.63876</v>
      </c>
      <c r="AR19" s="8">
        <f>$AQ19/$AQ18-1</f>
        <v>6.1850159759223811E-2</v>
      </c>
      <c r="AS19" s="7">
        <f t="shared" si="27"/>
        <v>11582.585585061637</v>
      </c>
      <c r="AT19" s="8">
        <f t="shared" si="28"/>
        <v>6.061204921398633E-2</v>
      </c>
      <c r="AU19" s="7">
        <f t="shared" si="19"/>
        <v>608.05317493836185</v>
      </c>
      <c r="AV19" s="7">
        <v>808448</v>
      </c>
      <c r="AW19" s="8">
        <f>$AV19/$AV18-1</f>
        <v>0.10759501474833311</v>
      </c>
      <c r="AX19" s="7">
        <f>$AV19*$AC19/1000</f>
        <v>12013.537279999999</v>
      </c>
      <c r="AY19" s="8">
        <f t="shared" si="33"/>
        <v>4.6423959497376766E-2</v>
      </c>
      <c r="AZ19" s="7">
        <f t="shared" si="30"/>
        <v>11414.317696091635</v>
      </c>
      <c r="BA19" s="8">
        <f t="shared" si="34"/>
        <v>4.5203835803713011E-2</v>
      </c>
      <c r="BB19" s="7">
        <f t="shared" si="31"/>
        <v>599.21958390836369</v>
      </c>
    </row>
    <row r="20" spans="1:56" x14ac:dyDescent="0.25">
      <c r="C20" s="7"/>
      <c r="E20" s="7"/>
      <c r="F20" s="7"/>
      <c r="G20" s="7"/>
      <c r="H20" s="7"/>
      <c r="I20" s="7"/>
      <c r="J20" s="7"/>
      <c r="K20" s="8"/>
      <c r="L20" s="8"/>
      <c r="M20" s="27"/>
      <c r="N20" s="27"/>
      <c r="O20" s="27"/>
      <c r="P20" s="27"/>
      <c r="Q20" s="27"/>
      <c r="R20" s="27"/>
      <c r="S20" s="27"/>
      <c r="T20" s="29"/>
      <c r="U20" s="27"/>
      <c r="V20" s="9"/>
      <c r="W20" s="10"/>
      <c r="X20" s="11"/>
      <c r="Y20" s="8"/>
      <c r="Z20" s="8"/>
      <c r="AA20" s="12"/>
      <c r="AB20" s="13"/>
      <c r="AC20" s="14"/>
      <c r="AD20" s="15"/>
      <c r="AE20" s="16"/>
      <c r="AG20" s="16"/>
      <c r="AH20" s="16"/>
      <c r="AI20" s="16"/>
      <c r="AJ20" s="7"/>
      <c r="AK20" s="7"/>
      <c r="AL20" s="8"/>
      <c r="AM20" s="8"/>
      <c r="AN20" s="8"/>
      <c r="AO20" s="7"/>
      <c r="AP20" s="8"/>
      <c r="AQ20" s="7"/>
      <c r="AR20" s="8"/>
      <c r="AS20" s="8"/>
      <c r="AT20" s="8"/>
      <c r="AU20" s="8"/>
      <c r="AV20" s="7"/>
      <c r="AW20" s="8"/>
      <c r="AX20" s="7"/>
      <c r="AY20" s="8"/>
    </row>
    <row r="21" spans="1:56" x14ac:dyDescent="0.25">
      <c r="C21" s="28"/>
      <c r="AL21" s="8"/>
      <c r="AM21" s="8"/>
      <c r="AN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dcterms:created xsi:type="dcterms:W3CDTF">2015-01-24T15:43:12Z</dcterms:created>
  <dcterms:modified xsi:type="dcterms:W3CDTF">2015-01-28T02:37:30Z</dcterms:modified>
</cp:coreProperties>
</file>